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ΔΙΚΑΙΟΥΧΟΙ" sheetId="1" r:id="rId1"/>
    <sheet name="ΕΠΙΛΑΧΟΝΤΕΣ" sheetId="2" r:id="rId2"/>
    <sheet name="ΑΠΟΡΡΙΠΤΟΜΕΝΟΙ" sheetId="3" r:id="rId3"/>
  </sheets>
  <definedNames>
    <definedName name="_xlnm._FilterDatabase" localSheetId="2" hidden="1">'ΑΠΟΡΡΙΠΤΟΜΕΝΟΙ'!$A$2:$AH$2</definedName>
    <definedName name="_xlnm._FilterDatabase" localSheetId="0" hidden="1">'ΔΙΚΑΙΟΥΧΟΙ'!$A$2:$AH$121</definedName>
    <definedName name="_xlnm._FilterDatabase" localSheetId="1" hidden="1">'ΕΠΙΛΑΧΟΝΤΕΣ'!$A$2:$AG$20</definedName>
    <definedName name="_xlnm.Print_Area" localSheetId="0">'ΔΙΚΑΙΟΥΧΟΙ'!$B$2:$AH$85</definedName>
    <definedName name="_xlnm.Print_Titles" localSheetId="0">'ΔΙΚΑΙΟΥΧΟΙ'!$2:$2</definedName>
  </definedNames>
  <calcPr fullCalcOnLoad="1"/>
</workbook>
</file>

<file path=xl/sharedStrings.xml><?xml version="1.0" encoding="utf-8"?>
<sst xmlns="http://schemas.openxmlformats.org/spreadsheetml/2006/main" count="465" uniqueCount="225">
  <si>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</si>
  <si>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</si>
  <si>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</si>
  <si>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</si>
  <si>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</si>
  <si>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</si>
  <si>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</si>
  <si>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</si>
  <si>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</si>
  <si>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</si>
  <si>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</si>
  <si>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</si>
  <si>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</si>
  <si>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</si>
  <si>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</si>
  <si>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</si>
  <si>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</si>
  <si>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</si>
  <si>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</si>
  <si>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Α.Μ.</t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</si>
  <si>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</si>
  <si>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</si>
  <si>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</si>
  <si>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 (30%)</t>
    </r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</si>
  <si>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</si>
  <si>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</si>
  <si>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</si>
  <si>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</si>
  <si>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</si>
  <si>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</si>
  <si>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 ή Ε1 ΣΕ ΠΕΡΙΠΤΩΣΗ ΠΟΥ ΔΕΝ ΥΠΑΡΧΕΙ ΤΟ ΕΚΚΑΘ. ΓΙΑ ΤΟ ΟΙΚ.ΕΙΣΟΔΗΜΑ ΤΩΝ ΓΟΝΙΩΝ &amp; ΤΟ ΑΝΤΙΣΤΟΙΧΟ ΕΚΚ.ΣΗΜ. ΕΦΟΣΟΝ ΥΠΟΒΑΛΛΟΥΝ ΟΙ ΙΔΙΟΙ ΦΟΡ.ΔΗΛΩΣΗ</t>
  </si>
  <si>
    <t>Λ</t>
  </si>
  <si>
    <t>1915/16-11-2017</t>
  </si>
  <si>
    <t>ΙΩΑΝΝΙΝΑ</t>
  </si>
  <si>
    <t>ΚΙΣΣΑΜΟΣ</t>
  </si>
  <si>
    <t>1848/14-11-2017</t>
  </si>
  <si>
    <t>1929/16-11-2017</t>
  </si>
  <si>
    <t>1842/14-11-2017</t>
  </si>
  <si>
    <t>ΣΑΜΟΣ</t>
  </si>
  <si>
    <t>1874/15-11-2017</t>
  </si>
  <si>
    <t>1839/13-11-2017</t>
  </si>
  <si>
    <t>ΣΠΑΡΤΗ</t>
  </si>
  <si>
    <t>1827/13-11-2017</t>
  </si>
  <si>
    <t>ΠΕΛΛΑ</t>
  </si>
  <si>
    <t>1812/10-11-2017</t>
  </si>
  <si>
    <t>ΑΡΤΑ ΕΛΕΟΥΣΑ</t>
  </si>
  <si>
    <t>1892/15-11-2017</t>
  </si>
  <si>
    <t>1933/16-11-2017</t>
  </si>
  <si>
    <t>ΘΕΣΣΑΛΟΝΙΚΗ</t>
  </si>
  <si>
    <t>1926/16-11-2017</t>
  </si>
  <si>
    <t>ΠΥΡΓΟΣ</t>
  </si>
  <si>
    <t>1921/16-11-2017</t>
  </si>
  <si>
    <t>ΚΑΣΤΡΑΚΙ ΦΩΚΙΔΟΣ</t>
  </si>
  <si>
    <t>1898/15-11-2017</t>
  </si>
  <si>
    <t>ΤΡΙΚΑΛΑ</t>
  </si>
  <si>
    <t>1849/14-11-2017</t>
  </si>
  <si>
    <t>1799/9-11-2017</t>
  </si>
  <si>
    <t>ΓΡΕΒΕΝΑ</t>
  </si>
  <si>
    <t>1880/15-11-2017</t>
  </si>
  <si>
    <t>ΚΑΡΔΙΤΣΑ</t>
  </si>
  <si>
    <t>1843/14-11-2017</t>
  </si>
  <si>
    <t>ΜΕΣΟΛΟΓΓΙ</t>
  </si>
  <si>
    <t>ΑΘΗΝΑ</t>
  </si>
  <si>
    <t>1913/16-11-2017</t>
  </si>
  <si>
    <t>1922/16-11-2017</t>
  </si>
  <si>
    <t>ΡΟΔΟΣ</t>
  </si>
  <si>
    <t>1879/15-11-2017</t>
  </si>
  <si>
    <t>1883/15-11-2017</t>
  </si>
  <si>
    <t>ΜΑΖΑΡΑΚΙΑ ΘΕΣΠΡΩΤΙΑΣ</t>
  </si>
  <si>
    <t>1793/9-11-2017</t>
  </si>
  <si>
    <t>1873/15-11-2017</t>
  </si>
  <si>
    <t>1764/7-11-2017</t>
  </si>
  <si>
    <t>1917/16-11-2017</t>
  </si>
  <si>
    <t>ΑΛΙΒΕΡΙ</t>
  </si>
  <si>
    <t>1914/16-11-2017</t>
  </si>
  <si>
    <t>1936/16-11-2017</t>
  </si>
  <si>
    <t>ΑΓΡΙΝΙΟ</t>
  </si>
  <si>
    <t>1830/13-11-2017</t>
  </si>
  <si>
    <t>ΚΕΡΚΥΡΑ</t>
  </si>
  <si>
    <t>1925/16-11-2017</t>
  </si>
  <si>
    <t>ΚΟΡΙΝΘΟΣ</t>
  </si>
  <si>
    <t>1837/13-11-2017</t>
  </si>
  <si>
    <t>1916/16-11-2017</t>
  </si>
  <si>
    <t>ΧΑΝΙΑ</t>
  </si>
  <si>
    <t>1826/13-11-2017</t>
  </si>
  <si>
    <t>1814/10-11-2017</t>
  </si>
  <si>
    <t>ΛΕΙΨΟΙ</t>
  </si>
  <si>
    <t>1924/16-11-2017</t>
  </si>
  <si>
    <t>ΜΕΣΟΠΥΡΓΟΣ ΑΡΤΑΣ</t>
  </si>
  <si>
    <t>1829/13-11-2017</t>
  </si>
  <si>
    <t>ΑΘΑΜΑΝΙΟ ΑΡΤΑΣ</t>
  </si>
  <si>
    <t>1797/9-11-2017</t>
  </si>
  <si>
    <t>ΣΠΑΤΑ</t>
  </si>
  <si>
    <t>1939/20-11-2017</t>
  </si>
  <si>
    <t>ΝΙΚΑΙΑ</t>
  </si>
  <si>
    <t>1872/15-11-2017</t>
  </si>
  <si>
    <t>1932/16-11-2017</t>
  </si>
  <si>
    <t>ΚΛΕΙΣΤΟ ΑΡΤΑΣ</t>
  </si>
  <si>
    <t>1931/16-11-2017</t>
  </si>
  <si>
    <t>ΑΝΩ ΠΕΤΡΑ ΑΡΤΑΣ</t>
  </si>
  <si>
    <t>1845/14-11-2017</t>
  </si>
  <si>
    <t>1891/15-11-2017</t>
  </si>
  <si>
    <t>ΑΜΑΛΙΑΔΑ</t>
  </si>
  <si>
    <t>1894/15-11-2017</t>
  </si>
  <si>
    <t>1854/14-11-2017</t>
  </si>
  <si>
    <t>1857/14-11-2017</t>
  </si>
  <si>
    <t>1900/15-11-2017</t>
  </si>
  <si>
    <t>ΑΡΧΑΙΑ ΟΛΥΜΠΙΑ</t>
  </si>
  <si>
    <t>1877/15-11-2017</t>
  </si>
  <si>
    <t>ΚΟΡΩΠΙ</t>
  </si>
  <si>
    <t>1860/14-11-2017</t>
  </si>
  <si>
    <t>ΕΛΕΟΥΣΑ ΑΡΤΑΣ</t>
  </si>
  <si>
    <t>1828/13-11-2017</t>
  </si>
  <si>
    <t>1919/16-11-2017</t>
  </si>
  <si>
    <t>1901/15-11-2017</t>
  </si>
  <si>
    <t>1846/14-11-2017</t>
  </si>
  <si>
    <t>ΣΚΙΑΘΟΣ</t>
  </si>
  <si>
    <t>1938/16-11-2017</t>
  </si>
  <si>
    <t>1935/16-11-2017</t>
  </si>
  <si>
    <t>1858/14-11-2017</t>
  </si>
  <si>
    <t>1920/16-11-2017</t>
  </si>
  <si>
    <t>ΑΓΙΟΒΛΑΣΙΤΙΚΑ ΑΧΑΙΑΣ</t>
  </si>
  <si>
    <t>1789/8-11-2017</t>
  </si>
  <si>
    <t>1878/15-11-2017</t>
  </si>
  <si>
    <t>ΓΛΥΚΟΡΙΖΟ ΑΡΤΑΣ</t>
  </si>
  <si>
    <t>1923/16-11-2017</t>
  </si>
  <si>
    <t>ΝΕΟΧΩΡΙ ΑΡΤΑΣ</t>
  </si>
  <si>
    <t>1876/15-11-2017</t>
  </si>
  <si>
    <t>1834/13-11-2017</t>
  </si>
  <si>
    <t>ΔΕΛΒΙΝΑΚΙ</t>
  </si>
  <si>
    <t>1928/16-11-2017</t>
  </si>
  <si>
    <t>ΓΡΑΜΜΟΥΣΑ ΛΑΚΩΝΙΑΣ</t>
  </si>
  <si>
    <t>1763/7-11-2017</t>
  </si>
  <si>
    <t>1888/15-11-2017</t>
  </si>
  <si>
    <t>1885/15-11-2017</t>
  </si>
  <si>
    <t>1897/15-11-2017</t>
  </si>
  <si>
    <t>1937/16-11-2017</t>
  </si>
  <si>
    <t>ΚΑΣΤΟΡΙΑ</t>
  </si>
  <si>
    <t>1930/16-11-2017</t>
  </si>
  <si>
    <t>ΓΙΑΝΝΙΤΣΑ</t>
  </si>
  <si>
    <t>1934/16-11-2017</t>
  </si>
  <si>
    <t>1927/16-11-2017</t>
  </si>
  <si>
    <t>1866/15-11-2017</t>
  </si>
  <si>
    <t>1918/16-11-2017</t>
  </si>
  <si>
    <t>1855/14-11-2017</t>
  </si>
  <si>
    <t>ΚΑΡΥΣΤΟΣ</t>
  </si>
  <si>
    <t>1875/15-11-2017</t>
  </si>
  <si>
    <t>ΣΑΜΟΝΙΔΑ ΣΟΥΛΙΟΥ ΘΕΣΠΡΩΤΙΑΣ</t>
  </si>
  <si>
    <t>1899/15-11-2017</t>
  </si>
  <si>
    <t>1847/14-11-2017</t>
  </si>
  <si>
    <t>ΚΡΗΤΗ</t>
  </si>
  <si>
    <t>1832/13-11-2017</t>
  </si>
  <si>
    <t>ΘΗΒΑ</t>
  </si>
  <si>
    <t>ΛΠΜ</t>
  </si>
  <si>
    <t>712/16.11.17</t>
  </si>
  <si>
    <t>ΒΟΛΟΣ</t>
  </si>
  <si>
    <t>686/10.11.17</t>
  </si>
  <si>
    <t>ΚΙΛΚΙΣ</t>
  </si>
  <si>
    <t>ΜΠ</t>
  </si>
  <si>
    <t>677/08.11.17</t>
  </si>
  <si>
    <t>ΤΓ</t>
  </si>
  <si>
    <t>692/13.11.17</t>
  </si>
  <si>
    <t>ΛΕΣΒΟΣ</t>
  </si>
  <si>
    <t>705/15.11.17</t>
  </si>
  <si>
    <t>731/20.11.17</t>
  </si>
  <si>
    <t>721/16.11.17</t>
  </si>
  <si>
    <t>695/14.11.17</t>
  </si>
  <si>
    <t>ΠΑΤΡΑ</t>
  </si>
  <si>
    <t>700/14.11.17</t>
  </si>
  <si>
    <t>707/15.11.17</t>
  </si>
  <si>
    <t>ΑΡΓΟΣΤΟΛΙ</t>
  </si>
  <si>
    <t>669/06.11.17</t>
  </si>
  <si>
    <t>ΑΤΤΙΚΗ</t>
  </si>
  <si>
    <t>714/16.11.17</t>
  </si>
  <si>
    <t>ΠΕΙΡΑΙΑΣ</t>
  </si>
  <si>
    <t>709/15.11.17</t>
  </si>
  <si>
    <t>ΚΥΠΡΟΣ</t>
  </si>
  <si>
    <t>703/15.11.17</t>
  </si>
  <si>
    <t>ΚΟΡΥΔΑΛΛΟΣ</t>
  </si>
  <si>
    <t>706/15.11.17</t>
  </si>
  <si>
    <t>678/08.11.17</t>
  </si>
  <si>
    <t>696/14.11.17</t>
  </si>
  <si>
    <t>698/14.11.17</t>
  </si>
  <si>
    <t>724/16.11.17</t>
  </si>
  <si>
    <t>733/21.11.17</t>
  </si>
  <si>
    <t>ΚΑΒΑΛΑ</t>
  </si>
  <si>
    <t>682/09.11.17</t>
  </si>
  <si>
    <t>715/16.11.17</t>
  </si>
  <si>
    <t>713/16.11.17</t>
  </si>
  <si>
    <t>Ι1367</t>
  </si>
  <si>
    <t>722/16.11.17</t>
  </si>
  <si>
    <t>704/15.11.17</t>
  </si>
  <si>
    <t>702/14.11.17</t>
  </si>
  <si>
    <t>720/16.11.17</t>
  </si>
  <si>
    <t>ΣΥΡΟΣ</t>
  </si>
  <si>
    <t>689/13.11.17</t>
  </si>
  <si>
    <t>691/13.11.17</t>
  </si>
  <si>
    <t>694/14.11.17</t>
  </si>
  <si>
    <t>697/14.11.17</t>
  </si>
  <si>
    <t>ΚΑΛΛΙΘΕΑ</t>
  </si>
  <si>
    <t>711/16.11.17</t>
  </si>
  <si>
    <t>708/15.11.17</t>
  </si>
  <si>
    <t>732/20.11.17</t>
  </si>
  <si>
    <t>ΚΕΦΑΛΟΝΙΑ</t>
  </si>
  <si>
    <t>723/16.11.17</t>
  </si>
  <si>
    <t>710/16.11.17</t>
  </si>
  <si>
    <t>676/07.11.17</t>
  </si>
  <si>
    <t>716/16.11.17</t>
  </si>
  <si>
    <t>672/06.11.17</t>
  </si>
  <si>
    <t>ΔΙΚΑΙΟΥΧΟΙ</t>
  </si>
  <si>
    <t>ΕΠΙΛΑΧΟΝΤΕΣ</t>
  </si>
  <si>
    <t>ΑΠΟΡΡΙΠΤΟΜΕΝΟΙ</t>
  </si>
  <si>
    <t>ΑΙΤΙΟΛΟΓΙΑ ΑΠΟΡΡΙΨΗΣ</t>
  </si>
  <si>
    <t>25 ΕΤΩΝ</t>
  </si>
  <si>
    <t>Δεν πληροί το ακαδημαϊκό κριτήριο (17 ΔΜ)</t>
  </si>
  <si>
    <t>Δεν πληροί το ακαδημαϊκό κριτήριο (0 ΔΜ)</t>
  </si>
  <si>
    <t>Υπέρβαση του χρόνου φοίτησης</t>
  </si>
  <si>
    <t>Δεν πληροί το ακαδημαϊκό κριτήριο (15 ΔΜ)</t>
  </si>
  <si>
    <t>27 ΕΤΩΝ</t>
  </si>
  <si>
    <t>Δεν πληροί το ακαδημαϊκό κριτήριο (4,5 ΔΜ)</t>
  </si>
  <si>
    <t>Δεν πληροί το ακαδημαϊκό κριτήριο (11 ΔΜ)</t>
  </si>
  <si>
    <t>Δεν πληροί το ακαδημαϊκό κριτήριο (6 ΔΜ)</t>
  </si>
  <si>
    <t>Δεν πληροί το ακαδημαϊκό κριτήριο (12 ΔΜ)</t>
  </si>
  <si>
    <t>Δεν πληροί το ακαδημαϊκό κριτήριο (14,5 ΔΜ)</t>
  </si>
  <si>
    <t>32 ΕΤΩΝ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</si>
</sst>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\ _€"/>
    <numFmt numFmtId="173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165" fontId="6" fillId="0" borderId="11" xfId="0" applyNumberFormat="1" applyFont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vertical="center" textRotation="90" wrapText="1"/>
    </xf>
    <xf numFmtId="0" fontId="8" fillId="33" borderId="12" xfId="0" applyFont="1" applyFill="1" applyBorder="1" applyAlignment="1">
      <alignment vertical="center" textRotation="90" wrapText="1"/>
    </xf>
    <xf numFmtId="0" fontId="7" fillId="34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wrapText="1"/>
    </xf>
    <xf numFmtId="173" fontId="6" fillId="0" borderId="11" xfId="0" applyNumberFormat="1" applyFont="1" applyBorder="1" applyAlignment="1">
      <alignment/>
    </xf>
    <xf numFmtId="173" fontId="6" fillId="0" borderId="11" xfId="0" applyNumberFormat="1" applyFont="1" applyFill="1" applyBorder="1" applyAlignment="1">
      <alignment horizontal="right" wrapText="1"/>
    </xf>
    <xf numFmtId="173" fontId="6" fillId="0" borderId="11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="75" zoomScaleNormal="75" zoomScaleSheetLayoutView="75" zoomScalePageLayoutView="0" workbookViewId="0" topLeftCell="B1">
      <pane ySplit="2" topLeftCell="A30" activePane="bottomLeft" state="frozen"/>
      <selection pane="topLeft" activeCell="B1" sqref="B1"/>
      <selection pane="bottomLeft" activeCell="I2" sqref="I2"/>
    </sheetView>
  </sheetViews>
  <sheetFormatPr defaultColWidth="9.140625" defaultRowHeight="12.75"/>
  <cols>
    <col min="1" max="1" width="6.28125" style="1" hidden="1" customWidth="1"/>
    <col min="2" max="2" width="7.7109375" style="2" customWidth="1"/>
    <col min="3" max="3" width="10.00390625" style="3" bestFit="1" customWidth="1"/>
    <col min="4" max="4" width="9.28125" style="2" customWidth="1"/>
    <col min="5" max="5" width="7.00390625" style="2" customWidth="1"/>
    <col min="6" max="6" width="19.57421875" style="2" bestFit="1" customWidth="1"/>
    <col min="7" max="7" width="5.57421875" style="2" customWidth="1"/>
    <col min="8" max="8" width="11.8515625" style="2" customWidth="1"/>
    <col min="9" max="9" width="4.8515625" style="2" customWidth="1"/>
    <col min="10" max="10" width="4.00390625" style="2" customWidth="1"/>
    <col min="11" max="11" width="3.8515625" style="2" customWidth="1"/>
    <col min="12" max="12" width="5.8515625" style="2" customWidth="1"/>
    <col min="13" max="13" width="8.00390625" style="2" customWidth="1"/>
    <col min="14" max="14" width="8.28125" style="2" customWidth="1"/>
    <col min="15" max="15" width="7.28125" style="9" bestFit="1" customWidth="1"/>
    <col min="16" max="16" width="11.00390625" style="2" bestFit="1" customWidth="1"/>
    <col min="17" max="17" width="3.00390625" style="9" bestFit="1" customWidth="1"/>
    <col min="18" max="18" width="9.57421875" style="2" customWidth="1"/>
    <col min="19" max="19" width="10.140625" style="2" customWidth="1"/>
    <col min="20" max="20" width="13.421875" style="2" hidden="1" customWidth="1"/>
    <col min="21" max="21" width="0.5625" style="2" customWidth="1"/>
    <col min="22" max="22" width="13.7109375" style="2" bestFit="1" customWidth="1"/>
    <col min="23" max="23" width="0.2890625" style="2" customWidth="1"/>
    <col min="24" max="25" width="8.8515625" style="2" hidden="1" customWidth="1"/>
    <col min="26" max="28" width="12.28125" style="2" bestFit="1" customWidth="1"/>
    <col min="29" max="29" width="10.421875" style="2" bestFit="1" customWidth="1"/>
    <col min="30" max="32" width="12.28125" style="2" bestFit="1" customWidth="1"/>
    <col min="33" max="33" width="8.8515625" style="2" bestFit="1" customWidth="1"/>
    <col min="34" max="34" width="40.57421875" style="2" bestFit="1" customWidth="1"/>
    <col min="35" max="16384" width="9.140625" style="1" customWidth="1"/>
  </cols>
  <sheetData>
    <row r="1" spans="2:34" ht="27" thickBot="1">
      <c r="B1" s="75" t="s">
        <v>209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263.25" customHeight="1" thickBot="1">
      <c r="A2" s="5" t="s">
        <v>0</v>
      </c>
      <c r="B2" s="48" t="s">
        <v>0</v>
      </c>
      <c r="C2" s="49" t="s">
        <v>19</v>
      </c>
      <c r="D2" s="50" t="s">
        <v>1</v>
      </c>
      <c r="E2" s="50" t="s">
        <v>6</v>
      </c>
      <c r="F2" s="51" t="s">
        <v>7</v>
      </c>
      <c r="G2" s="52" t="s">
        <v>5</v>
      </c>
      <c r="H2" s="52" t="s">
        <v>30</v>
      </c>
      <c r="I2" s="52" t="s">
        <v>2</v>
      </c>
      <c r="J2" s="52" t="s">
        <v>3</v>
      </c>
      <c r="K2" s="52" t="s">
        <v>12</v>
      </c>
      <c r="L2" s="52" t="s">
        <v>24</v>
      </c>
      <c r="M2" s="52" t="s">
        <v>13</v>
      </c>
      <c r="N2" s="52" t="s">
        <v>25</v>
      </c>
      <c r="O2" s="53" t="s">
        <v>8</v>
      </c>
      <c r="P2" s="52" t="s">
        <v>26</v>
      </c>
      <c r="Q2" s="54" t="s">
        <v>4</v>
      </c>
      <c r="R2" s="52" t="s">
        <v>14</v>
      </c>
      <c r="S2" s="52" t="s">
        <v>15</v>
      </c>
      <c r="T2" s="52"/>
      <c r="U2" s="52"/>
      <c r="V2" s="52" t="s">
        <v>27</v>
      </c>
      <c r="W2" s="52" t="s">
        <v>9</v>
      </c>
      <c r="X2" s="55" t="s">
        <v>18</v>
      </c>
      <c r="Y2" s="55" t="s">
        <v>17</v>
      </c>
      <c r="Z2" s="52" t="s">
        <v>10</v>
      </c>
      <c r="AA2" s="52" t="s">
        <v>20</v>
      </c>
      <c r="AB2" s="52" t="s">
        <v>21</v>
      </c>
      <c r="AC2" s="52" t="s">
        <v>22</v>
      </c>
      <c r="AD2" s="52" t="s">
        <v>23</v>
      </c>
      <c r="AE2" s="52" t="s">
        <v>16</v>
      </c>
      <c r="AF2" s="56" t="s">
        <v>11</v>
      </c>
      <c r="AG2" s="57" t="s">
        <v>29</v>
      </c>
      <c r="AH2" s="57" t="s">
        <v>28</v>
      </c>
    </row>
    <row r="3" spans="1:34" ht="19.5" thickBot="1" thickTop="1">
      <c r="A3" s="5"/>
      <c r="B3" s="23">
        <v>1</v>
      </c>
      <c r="C3" s="17">
        <v>2686</v>
      </c>
      <c r="D3" s="14" t="s">
        <v>153</v>
      </c>
      <c r="E3" s="14">
        <v>1</v>
      </c>
      <c r="F3" s="14" t="s">
        <v>154</v>
      </c>
      <c r="G3" s="41">
        <v>1</v>
      </c>
      <c r="H3" s="41">
        <v>1</v>
      </c>
      <c r="I3" s="41">
        <v>0</v>
      </c>
      <c r="J3" s="41">
        <v>1</v>
      </c>
      <c r="K3" s="42">
        <v>0</v>
      </c>
      <c r="L3" s="42">
        <v>4</v>
      </c>
      <c r="M3" s="42">
        <v>1</v>
      </c>
      <c r="N3" s="41">
        <v>1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12"/>
      <c r="U3" s="12"/>
      <c r="V3" s="12">
        <v>0</v>
      </c>
      <c r="W3" s="12"/>
      <c r="X3" s="12"/>
      <c r="Y3" s="12"/>
      <c r="Z3" s="12">
        <f aca="true" t="shared" si="0" ref="Z3:Z34">((T3*50%+U3*85%+V3)/L3)+W3</f>
        <v>0</v>
      </c>
      <c r="AA3" s="12">
        <f aca="true" t="shared" si="1" ref="AA3:AA34">IF(O3=1,Z3*30%,0)</f>
        <v>0</v>
      </c>
      <c r="AB3" s="12">
        <f aca="true" t="shared" si="2" ref="AB3:AB34">IF(K3=1,Z3*20%,0)</f>
        <v>0</v>
      </c>
      <c r="AC3" s="12">
        <f aca="true" t="shared" si="3" ref="AC3:AC34">IF(R3=1,Z3*10%,0)</f>
        <v>0</v>
      </c>
      <c r="AD3" s="12">
        <f aca="true" t="shared" si="4" ref="AD3:AD34">IF(S3=1,Z3*30%,0)</f>
        <v>0</v>
      </c>
      <c r="AE3" s="12">
        <f aca="true" t="shared" si="5" ref="AE3:AE34">IF(I3=1,Z3*30%,0)</f>
        <v>0</v>
      </c>
      <c r="AF3" s="12">
        <f aca="true" t="shared" si="6" ref="AF3:AF34">Z3-AA3-AB3-AC3-AD3-AE3</f>
        <v>0</v>
      </c>
      <c r="AG3" s="33">
        <v>0</v>
      </c>
      <c r="AH3" s="27" t="s">
        <v>155</v>
      </c>
    </row>
    <row r="4" spans="1:34" ht="19.5" thickBot="1" thickTop="1">
      <c r="A4" s="5"/>
      <c r="B4" s="23">
        <v>2</v>
      </c>
      <c r="C4" s="17">
        <v>18001</v>
      </c>
      <c r="D4" s="14" t="s">
        <v>31</v>
      </c>
      <c r="E4" s="14">
        <v>1</v>
      </c>
      <c r="F4" s="14" t="s">
        <v>58</v>
      </c>
      <c r="G4" s="43">
        <v>1</v>
      </c>
      <c r="H4" s="42">
        <v>1</v>
      </c>
      <c r="I4" s="44">
        <v>1</v>
      </c>
      <c r="J4" s="42">
        <v>1</v>
      </c>
      <c r="K4" s="43">
        <v>0</v>
      </c>
      <c r="L4" s="43">
        <v>2</v>
      </c>
      <c r="M4" s="41">
        <v>1</v>
      </c>
      <c r="N4" s="41">
        <v>1</v>
      </c>
      <c r="O4" s="44">
        <v>0</v>
      </c>
      <c r="P4" s="44">
        <v>0</v>
      </c>
      <c r="Q4" s="44">
        <v>0</v>
      </c>
      <c r="R4" s="44">
        <v>1</v>
      </c>
      <c r="S4" s="44">
        <v>0</v>
      </c>
      <c r="T4" s="18"/>
      <c r="U4" s="18"/>
      <c r="V4" s="18">
        <v>0</v>
      </c>
      <c r="W4" s="18"/>
      <c r="X4" s="18"/>
      <c r="Y4" s="18"/>
      <c r="Z4" s="11">
        <f t="shared" si="0"/>
        <v>0</v>
      </c>
      <c r="AA4" s="11">
        <f t="shared" si="1"/>
        <v>0</v>
      </c>
      <c r="AB4" s="11">
        <f t="shared" si="2"/>
        <v>0</v>
      </c>
      <c r="AC4" s="11">
        <f t="shared" si="3"/>
        <v>0</v>
      </c>
      <c r="AD4" s="11">
        <f t="shared" si="4"/>
        <v>0</v>
      </c>
      <c r="AE4" s="11">
        <f t="shared" si="5"/>
        <v>0</v>
      </c>
      <c r="AF4" s="11">
        <f t="shared" si="6"/>
        <v>0</v>
      </c>
      <c r="AG4" s="14">
        <v>0</v>
      </c>
      <c r="AH4" s="24" t="s">
        <v>59</v>
      </c>
    </row>
    <row r="5" spans="1:34" ht="19.5" thickBot="1" thickTop="1">
      <c r="A5" s="5"/>
      <c r="B5" s="23">
        <v>3</v>
      </c>
      <c r="C5" s="19">
        <v>16149</v>
      </c>
      <c r="D5" s="23" t="s">
        <v>31</v>
      </c>
      <c r="E5" s="23">
        <v>9</v>
      </c>
      <c r="F5" s="14" t="s">
        <v>95</v>
      </c>
      <c r="G5" s="42">
        <v>1</v>
      </c>
      <c r="H5" s="42">
        <v>1</v>
      </c>
      <c r="I5" s="42">
        <v>0</v>
      </c>
      <c r="J5" s="42">
        <v>1</v>
      </c>
      <c r="K5" s="42">
        <v>0</v>
      </c>
      <c r="L5" s="42">
        <v>1</v>
      </c>
      <c r="M5" s="41">
        <v>1</v>
      </c>
      <c r="N5" s="41">
        <v>1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12"/>
      <c r="U5" s="12"/>
      <c r="V5" s="12">
        <v>0</v>
      </c>
      <c r="W5" s="12"/>
      <c r="X5" s="12"/>
      <c r="Y5" s="12"/>
      <c r="Z5" s="12">
        <f t="shared" si="0"/>
        <v>0</v>
      </c>
      <c r="AA5" s="12">
        <f t="shared" si="1"/>
        <v>0</v>
      </c>
      <c r="AB5" s="12">
        <f t="shared" si="2"/>
        <v>0</v>
      </c>
      <c r="AC5" s="12">
        <f t="shared" si="3"/>
        <v>0</v>
      </c>
      <c r="AD5" s="12">
        <f t="shared" si="4"/>
        <v>0</v>
      </c>
      <c r="AE5" s="12">
        <f t="shared" si="5"/>
        <v>0</v>
      </c>
      <c r="AF5" s="12">
        <f t="shared" si="6"/>
        <v>0</v>
      </c>
      <c r="AG5" s="23">
        <v>29</v>
      </c>
      <c r="AH5" s="27" t="s">
        <v>33</v>
      </c>
    </row>
    <row r="6" spans="1:34" ht="19.5" thickBot="1" thickTop="1">
      <c r="A6" s="5"/>
      <c r="B6" s="23">
        <v>4</v>
      </c>
      <c r="C6" s="17">
        <v>16978</v>
      </c>
      <c r="D6" s="14" t="s">
        <v>31</v>
      </c>
      <c r="E6" s="14">
        <v>5</v>
      </c>
      <c r="F6" s="14" t="s">
        <v>117</v>
      </c>
      <c r="G6" s="42">
        <v>1</v>
      </c>
      <c r="H6" s="41">
        <v>1</v>
      </c>
      <c r="I6" s="41">
        <v>0</v>
      </c>
      <c r="J6" s="41">
        <v>1</v>
      </c>
      <c r="K6" s="42">
        <v>0</v>
      </c>
      <c r="L6" s="42">
        <v>2</v>
      </c>
      <c r="M6" s="41">
        <v>1</v>
      </c>
      <c r="N6" s="41">
        <v>1</v>
      </c>
      <c r="O6" s="41">
        <v>0</v>
      </c>
      <c r="P6" s="41">
        <v>0</v>
      </c>
      <c r="Q6" s="41">
        <v>0</v>
      </c>
      <c r="R6" s="41">
        <v>1</v>
      </c>
      <c r="S6" s="41">
        <v>0</v>
      </c>
      <c r="T6" s="20"/>
      <c r="U6" s="20"/>
      <c r="V6" s="20">
        <v>787.66</v>
      </c>
      <c r="W6" s="20"/>
      <c r="X6" s="20"/>
      <c r="Y6" s="20"/>
      <c r="Z6" s="12">
        <f t="shared" si="0"/>
        <v>393.83</v>
      </c>
      <c r="AA6" s="12">
        <f t="shared" si="1"/>
        <v>0</v>
      </c>
      <c r="AB6" s="12">
        <f t="shared" si="2"/>
        <v>0</v>
      </c>
      <c r="AC6" s="12">
        <f t="shared" si="3"/>
        <v>39.383</v>
      </c>
      <c r="AD6" s="12">
        <f t="shared" si="4"/>
        <v>0</v>
      </c>
      <c r="AE6" s="12">
        <f t="shared" si="5"/>
        <v>0</v>
      </c>
      <c r="AF6" s="12">
        <f t="shared" si="6"/>
        <v>354.447</v>
      </c>
      <c r="AG6" s="23">
        <v>73</v>
      </c>
      <c r="AH6" s="27" t="s">
        <v>62</v>
      </c>
    </row>
    <row r="7" spans="1:34" ht="19.5" thickBot="1" thickTop="1">
      <c r="A7" s="5"/>
      <c r="B7" s="23">
        <v>5</v>
      </c>
      <c r="C7" s="19">
        <v>16830</v>
      </c>
      <c r="D7" s="23" t="s">
        <v>31</v>
      </c>
      <c r="E7" s="23">
        <v>5</v>
      </c>
      <c r="F7" s="14" t="s">
        <v>39</v>
      </c>
      <c r="G7" s="42">
        <v>1</v>
      </c>
      <c r="H7" s="42">
        <v>1</v>
      </c>
      <c r="I7" s="42">
        <v>1</v>
      </c>
      <c r="J7" s="42">
        <v>1</v>
      </c>
      <c r="K7" s="42">
        <v>0</v>
      </c>
      <c r="L7" s="45">
        <v>5</v>
      </c>
      <c r="M7" s="41">
        <v>1</v>
      </c>
      <c r="N7" s="41">
        <v>1</v>
      </c>
      <c r="O7" s="42">
        <v>0</v>
      </c>
      <c r="P7" s="42">
        <v>1</v>
      </c>
      <c r="Q7" s="42">
        <v>0</v>
      </c>
      <c r="R7" s="42">
        <v>1</v>
      </c>
      <c r="S7" s="42">
        <v>0</v>
      </c>
      <c r="T7" s="12"/>
      <c r="U7" s="12"/>
      <c r="V7" s="12">
        <v>5232.5</v>
      </c>
      <c r="W7" s="12"/>
      <c r="X7" s="12"/>
      <c r="Y7" s="12"/>
      <c r="Z7" s="12">
        <f t="shared" si="0"/>
        <v>1046.5</v>
      </c>
      <c r="AA7" s="12">
        <f t="shared" si="1"/>
        <v>0</v>
      </c>
      <c r="AB7" s="12">
        <f t="shared" si="2"/>
        <v>0</v>
      </c>
      <c r="AC7" s="12">
        <f t="shared" si="3"/>
        <v>104.65</v>
      </c>
      <c r="AD7" s="12">
        <f t="shared" si="4"/>
        <v>0</v>
      </c>
      <c r="AE7" s="12">
        <f t="shared" si="5"/>
        <v>313.95</v>
      </c>
      <c r="AF7" s="12">
        <f t="shared" si="6"/>
        <v>627.9000000000001</v>
      </c>
      <c r="AG7" s="14">
        <v>74</v>
      </c>
      <c r="AH7" s="25" t="s">
        <v>33</v>
      </c>
    </row>
    <row r="8" spans="1:34" ht="19.5" thickBot="1" thickTop="1">
      <c r="A8" s="5"/>
      <c r="B8" s="23">
        <v>6</v>
      </c>
      <c r="C8" s="19">
        <v>16972</v>
      </c>
      <c r="D8" s="23" t="s">
        <v>31</v>
      </c>
      <c r="E8" s="23">
        <v>5</v>
      </c>
      <c r="F8" s="14" t="s">
        <v>49</v>
      </c>
      <c r="G8" s="42">
        <v>1</v>
      </c>
      <c r="H8" s="42">
        <v>1</v>
      </c>
      <c r="I8" s="42">
        <v>0</v>
      </c>
      <c r="J8" s="42">
        <v>1</v>
      </c>
      <c r="K8" s="42">
        <v>0</v>
      </c>
      <c r="L8" s="42">
        <v>2</v>
      </c>
      <c r="M8" s="41">
        <v>1</v>
      </c>
      <c r="N8" s="41">
        <v>1</v>
      </c>
      <c r="O8" s="42">
        <v>1</v>
      </c>
      <c r="P8" s="42">
        <v>1</v>
      </c>
      <c r="Q8" s="42">
        <v>0</v>
      </c>
      <c r="R8" s="42">
        <v>1</v>
      </c>
      <c r="S8" s="42">
        <v>1</v>
      </c>
      <c r="T8" s="12"/>
      <c r="U8" s="12"/>
      <c r="V8" s="12">
        <v>5251.67</v>
      </c>
      <c r="W8" s="12"/>
      <c r="X8" s="12"/>
      <c r="Y8" s="12"/>
      <c r="Z8" s="12">
        <f t="shared" si="0"/>
        <v>2625.835</v>
      </c>
      <c r="AA8" s="12">
        <f t="shared" si="1"/>
        <v>787.7505</v>
      </c>
      <c r="AB8" s="12">
        <f t="shared" si="2"/>
        <v>0</v>
      </c>
      <c r="AC8" s="12">
        <f t="shared" si="3"/>
        <v>262.5835</v>
      </c>
      <c r="AD8" s="12">
        <f t="shared" si="4"/>
        <v>787.7505</v>
      </c>
      <c r="AE8" s="12">
        <f t="shared" si="5"/>
        <v>0</v>
      </c>
      <c r="AF8" s="12">
        <f t="shared" si="6"/>
        <v>787.7505</v>
      </c>
      <c r="AG8" s="14">
        <v>44</v>
      </c>
      <c r="AH8" s="28" t="s">
        <v>50</v>
      </c>
    </row>
    <row r="9" spans="1:34" ht="19.5" thickBot="1" thickTop="1">
      <c r="A9" s="5"/>
      <c r="B9" s="23">
        <v>7</v>
      </c>
      <c r="C9" s="19">
        <v>16849</v>
      </c>
      <c r="D9" s="23" t="s">
        <v>31</v>
      </c>
      <c r="E9" s="23">
        <v>5</v>
      </c>
      <c r="F9" s="14" t="s">
        <v>37</v>
      </c>
      <c r="G9" s="45">
        <v>1</v>
      </c>
      <c r="H9" s="45">
        <v>1</v>
      </c>
      <c r="I9" s="45">
        <v>1</v>
      </c>
      <c r="J9" s="45">
        <v>1</v>
      </c>
      <c r="K9" s="45">
        <v>0</v>
      </c>
      <c r="L9" s="45">
        <v>4</v>
      </c>
      <c r="M9" s="41">
        <v>1</v>
      </c>
      <c r="N9" s="41">
        <v>1</v>
      </c>
      <c r="O9" s="42">
        <v>0</v>
      </c>
      <c r="P9" s="46">
        <v>0</v>
      </c>
      <c r="Q9" s="46">
        <v>0</v>
      </c>
      <c r="R9" s="46">
        <v>0</v>
      </c>
      <c r="S9" s="46">
        <v>0</v>
      </c>
      <c r="T9" s="12"/>
      <c r="U9" s="12"/>
      <c r="V9" s="12">
        <v>5502.23</v>
      </c>
      <c r="W9" s="12"/>
      <c r="X9" s="12"/>
      <c r="Y9" s="12"/>
      <c r="Z9" s="12">
        <f t="shared" si="0"/>
        <v>1375.5575</v>
      </c>
      <c r="AA9" s="12">
        <f t="shared" si="1"/>
        <v>0</v>
      </c>
      <c r="AB9" s="12">
        <f t="shared" si="2"/>
        <v>0</v>
      </c>
      <c r="AC9" s="12">
        <f t="shared" si="3"/>
        <v>0</v>
      </c>
      <c r="AD9" s="12">
        <f t="shared" si="4"/>
        <v>0</v>
      </c>
      <c r="AE9" s="12">
        <f t="shared" si="5"/>
        <v>412.66724999999997</v>
      </c>
      <c r="AF9" s="12">
        <f t="shared" si="6"/>
        <v>962.8902499999999</v>
      </c>
      <c r="AG9" s="23">
        <v>59</v>
      </c>
      <c r="AH9" s="27" t="s">
        <v>38</v>
      </c>
    </row>
    <row r="10" spans="1:34" ht="19.5" thickBot="1" thickTop="1">
      <c r="A10" s="5"/>
      <c r="B10" s="23">
        <v>8</v>
      </c>
      <c r="C10" s="17">
        <v>16845</v>
      </c>
      <c r="D10" s="14" t="s">
        <v>31</v>
      </c>
      <c r="E10" s="14">
        <v>5</v>
      </c>
      <c r="F10" s="14" t="s">
        <v>122</v>
      </c>
      <c r="G10" s="41">
        <v>1</v>
      </c>
      <c r="H10" s="41">
        <v>1</v>
      </c>
      <c r="I10" s="42">
        <v>0</v>
      </c>
      <c r="J10" s="41">
        <v>1</v>
      </c>
      <c r="K10" s="42">
        <v>0</v>
      </c>
      <c r="L10" s="42">
        <v>3</v>
      </c>
      <c r="M10" s="42">
        <v>1</v>
      </c>
      <c r="N10" s="41">
        <v>1</v>
      </c>
      <c r="O10" s="41">
        <v>1</v>
      </c>
      <c r="P10" s="41">
        <v>0</v>
      </c>
      <c r="Q10" s="41">
        <v>1</v>
      </c>
      <c r="R10" s="41">
        <v>0</v>
      </c>
      <c r="S10" s="41">
        <v>0</v>
      </c>
      <c r="T10" s="12"/>
      <c r="U10" s="12"/>
      <c r="V10" s="12">
        <v>4227.96</v>
      </c>
      <c r="W10" s="12"/>
      <c r="X10" s="12"/>
      <c r="Y10" s="12"/>
      <c r="Z10" s="12">
        <f t="shared" si="0"/>
        <v>1409.32</v>
      </c>
      <c r="AA10" s="12">
        <f t="shared" si="1"/>
        <v>422.796</v>
      </c>
      <c r="AB10" s="12">
        <f t="shared" si="2"/>
        <v>0</v>
      </c>
      <c r="AC10" s="12">
        <f t="shared" si="3"/>
        <v>0</v>
      </c>
      <c r="AD10" s="12">
        <f t="shared" si="4"/>
        <v>0</v>
      </c>
      <c r="AE10" s="12">
        <f t="shared" si="5"/>
        <v>0</v>
      </c>
      <c r="AF10" s="12">
        <f t="shared" si="6"/>
        <v>986.5239999999999</v>
      </c>
      <c r="AG10" s="14">
        <v>88</v>
      </c>
      <c r="AH10" s="28" t="s">
        <v>33</v>
      </c>
    </row>
    <row r="11" spans="1:34" ht="19.5" thickBot="1" thickTop="1">
      <c r="A11" s="5"/>
      <c r="B11" s="23">
        <v>9</v>
      </c>
      <c r="C11" s="17">
        <v>17575</v>
      </c>
      <c r="D11" s="14" t="s">
        <v>31</v>
      </c>
      <c r="E11" s="14">
        <v>3</v>
      </c>
      <c r="F11" s="14" t="s">
        <v>81</v>
      </c>
      <c r="G11" s="41">
        <v>1</v>
      </c>
      <c r="H11" s="42">
        <v>1</v>
      </c>
      <c r="I11" s="42">
        <v>1</v>
      </c>
      <c r="J11" s="42">
        <v>1</v>
      </c>
      <c r="K11" s="42">
        <v>0</v>
      </c>
      <c r="L11" s="42">
        <v>4</v>
      </c>
      <c r="M11" s="41">
        <v>1</v>
      </c>
      <c r="N11" s="41">
        <v>1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12"/>
      <c r="U11" s="12"/>
      <c r="V11" s="12">
        <v>7100</v>
      </c>
      <c r="W11" s="12"/>
      <c r="X11" s="12"/>
      <c r="Y11" s="12"/>
      <c r="Z11" s="12">
        <f t="shared" si="0"/>
        <v>1775</v>
      </c>
      <c r="AA11" s="12">
        <f t="shared" si="1"/>
        <v>0</v>
      </c>
      <c r="AB11" s="12">
        <f t="shared" si="2"/>
        <v>0</v>
      </c>
      <c r="AC11" s="12">
        <f t="shared" si="3"/>
        <v>0</v>
      </c>
      <c r="AD11" s="12">
        <f t="shared" si="4"/>
        <v>0</v>
      </c>
      <c r="AE11" s="12">
        <f t="shared" si="5"/>
        <v>532.5</v>
      </c>
      <c r="AF11" s="12">
        <f t="shared" si="6"/>
        <v>1242.5</v>
      </c>
      <c r="AG11" s="23">
        <v>26</v>
      </c>
      <c r="AH11" s="27" t="s">
        <v>33</v>
      </c>
    </row>
    <row r="12" spans="1:34" ht="19.5" thickBot="1" thickTop="1">
      <c r="A12" s="5"/>
      <c r="B12" s="23">
        <v>10</v>
      </c>
      <c r="C12" s="17">
        <v>17913</v>
      </c>
      <c r="D12" s="14" t="s">
        <v>31</v>
      </c>
      <c r="E12" s="14">
        <v>1</v>
      </c>
      <c r="F12" s="14" t="s">
        <v>113</v>
      </c>
      <c r="G12" s="42">
        <v>1</v>
      </c>
      <c r="H12" s="41">
        <v>1</v>
      </c>
      <c r="I12" s="41">
        <v>0</v>
      </c>
      <c r="J12" s="41">
        <v>1</v>
      </c>
      <c r="K12" s="42">
        <v>0</v>
      </c>
      <c r="L12" s="42">
        <v>5</v>
      </c>
      <c r="M12" s="41">
        <v>1</v>
      </c>
      <c r="N12" s="41">
        <v>1</v>
      </c>
      <c r="O12" s="41">
        <v>1</v>
      </c>
      <c r="P12" s="41">
        <v>0</v>
      </c>
      <c r="Q12" s="41">
        <v>1</v>
      </c>
      <c r="R12" s="41">
        <v>0</v>
      </c>
      <c r="S12" s="41">
        <v>0</v>
      </c>
      <c r="T12" s="20"/>
      <c r="U12" s="20"/>
      <c r="V12" s="20">
        <v>9723.12</v>
      </c>
      <c r="W12" s="20"/>
      <c r="X12" s="20"/>
      <c r="Y12" s="20"/>
      <c r="Z12" s="12">
        <f t="shared" si="0"/>
        <v>1944.6240000000003</v>
      </c>
      <c r="AA12" s="12">
        <f t="shared" si="1"/>
        <v>583.3872</v>
      </c>
      <c r="AB12" s="12">
        <f t="shared" si="2"/>
        <v>0</v>
      </c>
      <c r="AC12" s="12">
        <f t="shared" si="3"/>
        <v>0</v>
      </c>
      <c r="AD12" s="12">
        <f t="shared" si="4"/>
        <v>0</v>
      </c>
      <c r="AE12" s="12">
        <f t="shared" si="5"/>
        <v>0</v>
      </c>
      <c r="AF12" s="12">
        <f t="shared" si="6"/>
        <v>1361.2368000000001</v>
      </c>
      <c r="AG12" s="23">
        <v>0</v>
      </c>
      <c r="AH12" s="27" t="s">
        <v>33</v>
      </c>
    </row>
    <row r="13" spans="1:34" ht="19.5" thickBot="1" thickTop="1">
      <c r="A13" s="5"/>
      <c r="B13" s="23">
        <v>11</v>
      </c>
      <c r="C13" s="17">
        <v>17819</v>
      </c>
      <c r="D13" s="14" t="s">
        <v>31</v>
      </c>
      <c r="E13" s="14">
        <v>1</v>
      </c>
      <c r="F13" s="14" t="s">
        <v>32</v>
      </c>
      <c r="G13" s="42">
        <v>1</v>
      </c>
      <c r="H13" s="41">
        <v>1</v>
      </c>
      <c r="I13" s="41">
        <v>1</v>
      </c>
      <c r="J13" s="41">
        <v>1</v>
      </c>
      <c r="K13" s="42">
        <v>0</v>
      </c>
      <c r="L13" s="45">
        <v>4</v>
      </c>
      <c r="M13" s="41">
        <v>1</v>
      </c>
      <c r="N13" s="41">
        <v>1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20"/>
      <c r="U13" s="20"/>
      <c r="V13" s="20">
        <v>8020</v>
      </c>
      <c r="W13" s="20"/>
      <c r="X13" s="20"/>
      <c r="Y13" s="20"/>
      <c r="Z13" s="12">
        <f t="shared" si="0"/>
        <v>2005</v>
      </c>
      <c r="AA13" s="12">
        <f t="shared" si="1"/>
        <v>0</v>
      </c>
      <c r="AB13" s="12">
        <f t="shared" si="2"/>
        <v>0</v>
      </c>
      <c r="AC13" s="12">
        <f t="shared" si="3"/>
        <v>0</v>
      </c>
      <c r="AD13" s="12">
        <f t="shared" si="4"/>
        <v>0</v>
      </c>
      <c r="AE13" s="12">
        <f t="shared" si="5"/>
        <v>601.5</v>
      </c>
      <c r="AF13" s="12">
        <f t="shared" si="6"/>
        <v>1403.5</v>
      </c>
      <c r="AG13" s="33">
        <v>0</v>
      </c>
      <c r="AH13" s="27" t="s">
        <v>33</v>
      </c>
    </row>
    <row r="14" spans="1:34" ht="19.5" thickBot="1" thickTop="1">
      <c r="A14" s="5"/>
      <c r="B14" s="23">
        <v>12</v>
      </c>
      <c r="C14" s="19">
        <v>16446</v>
      </c>
      <c r="D14" s="23" t="s">
        <v>31</v>
      </c>
      <c r="E14" s="23">
        <v>7</v>
      </c>
      <c r="F14" s="14" t="s">
        <v>128</v>
      </c>
      <c r="G14" s="42">
        <v>1</v>
      </c>
      <c r="H14" s="42">
        <v>1</v>
      </c>
      <c r="I14" s="42">
        <v>1</v>
      </c>
      <c r="J14" s="42">
        <v>1</v>
      </c>
      <c r="K14" s="42">
        <v>0</v>
      </c>
      <c r="L14" s="42">
        <v>4</v>
      </c>
      <c r="M14" s="42">
        <v>1</v>
      </c>
      <c r="N14" s="42">
        <v>1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12"/>
      <c r="U14" s="12"/>
      <c r="V14" s="12">
        <v>8154</v>
      </c>
      <c r="W14" s="12"/>
      <c r="X14" s="12"/>
      <c r="Y14" s="12"/>
      <c r="Z14" s="12">
        <f t="shared" si="0"/>
        <v>2038.5</v>
      </c>
      <c r="AA14" s="12">
        <f t="shared" si="1"/>
        <v>0</v>
      </c>
      <c r="AB14" s="12">
        <f t="shared" si="2"/>
        <v>0</v>
      </c>
      <c r="AC14" s="12">
        <f t="shared" si="3"/>
        <v>0</v>
      </c>
      <c r="AD14" s="12">
        <f t="shared" si="4"/>
        <v>0</v>
      </c>
      <c r="AE14" s="12">
        <f t="shared" si="5"/>
        <v>611.55</v>
      </c>
      <c r="AF14" s="12">
        <f t="shared" si="6"/>
        <v>1426.95</v>
      </c>
      <c r="AG14" s="14">
        <v>51</v>
      </c>
      <c r="AH14" s="25" t="s">
        <v>129</v>
      </c>
    </row>
    <row r="15" spans="1:34" ht="19.5" thickBot="1" thickTop="1">
      <c r="A15" s="5"/>
      <c r="B15" s="23">
        <v>13</v>
      </c>
      <c r="C15" s="16">
        <v>16800</v>
      </c>
      <c r="D15" s="22" t="s">
        <v>31</v>
      </c>
      <c r="E15" s="22">
        <v>5</v>
      </c>
      <c r="F15" s="14" t="s">
        <v>133</v>
      </c>
      <c r="G15" s="44">
        <v>1</v>
      </c>
      <c r="H15" s="44">
        <v>1</v>
      </c>
      <c r="I15" s="44">
        <v>0</v>
      </c>
      <c r="J15" s="44">
        <v>1</v>
      </c>
      <c r="K15" s="43">
        <v>0</v>
      </c>
      <c r="L15" s="43">
        <v>2</v>
      </c>
      <c r="M15" s="43">
        <v>1</v>
      </c>
      <c r="N15" s="44">
        <v>1</v>
      </c>
      <c r="O15" s="44">
        <v>0</v>
      </c>
      <c r="P15" s="44">
        <v>0</v>
      </c>
      <c r="Q15" s="44">
        <v>0</v>
      </c>
      <c r="R15" s="44">
        <v>1</v>
      </c>
      <c r="S15" s="44">
        <v>0</v>
      </c>
      <c r="T15" s="11"/>
      <c r="U15" s="11"/>
      <c r="V15" s="11">
        <v>3180</v>
      </c>
      <c r="W15" s="11"/>
      <c r="X15" s="11"/>
      <c r="Y15" s="11"/>
      <c r="Z15" s="11">
        <f t="shared" si="0"/>
        <v>1590</v>
      </c>
      <c r="AA15" s="11">
        <f t="shared" si="1"/>
        <v>0</v>
      </c>
      <c r="AB15" s="11">
        <f t="shared" si="2"/>
        <v>0</v>
      </c>
      <c r="AC15" s="11">
        <f t="shared" si="3"/>
        <v>159</v>
      </c>
      <c r="AD15" s="11">
        <f t="shared" si="4"/>
        <v>0</v>
      </c>
      <c r="AE15" s="11">
        <f t="shared" si="5"/>
        <v>0</v>
      </c>
      <c r="AF15" s="11">
        <f t="shared" si="6"/>
        <v>1431</v>
      </c>
      <c r="AG15" s="22">
        <v>50</v>
      </c>
      <c r="AH15" s="7" t="s">
        <v>59</v>
      </c>
    </row>
    <row r="16" spans="1:34" ht="19.5" thickBot="1" thickTop="1">
      <c r="A16" s="5"/>
      <c r="B16" s="23">
        <v>14</v>
      </c>
      <c r="C16" s="17">
        <v>17956</v>
      </c>
      <c r="D16" s="14" t="s">
        <v>31</v>
      </c>
      <c r="E16" s="14">
        <v>1</v>
      </c>
      <c r="F16" s="14" t="s">
        <v>140</v>
      </c>
      <c r="G16" s="41">
        <v>1</v>
      </c>
      <c r="H16" s="41">
        <v>1</v>
      </c>
      <c r="I16" s="41">
        <v>1</v>
      </c>
      <c r="J16" s="41">
        <v>1</v>
      </c>
      <c r="K16" s="42">
        <v>0</v>
      </c>
      <c r="L16" s="42">
        <v>3</v>
      </c>
      <c r="M16" s="42">
        <v>1</v>
      </c>
      <c r="N16" s="41">
        <v>1</v>
      </c>
      <c r="O16" s="41">
        <v>0</v>
      </c>
      <c r="P16" s="41">
        <v>0</v>
      </c>
      <c r="Q16" s="41">
        <v>0</v>
      </c>
      <c r="R16" s="41">
        <v>0</v>
      </c>
      <c r="S16" s="42">
        <v>0</v>
      </c>
      <c r="T16" s="12"/>
      <c r="U16" s="12"/>
      <c r="V16" s="12">
        <v>6378.29</v>
      </c>
      <c r="W16" s="12"/>
      <c r="X16" s="12"/>
      <c r="Y16" s="12"/>
      <c r="Z16" s="12">
        <f t="shared" si="0"/>
        <v>2126.096666666667</v>
      </c>
      <c r="AA16" s="12">
        <f t="shared" si="1"/>
        <v>0</v>
      </c>
      <c r="AB16" s="12">
        <f t="shared" si="2"/>
        <v>0</v>
      </c>
      <c r="AC16" s="12">
        <f t="shared" si="3"/>
        <v>0</v>
      </c>
      <c r="AD16" s="12">
        <f t="shared" si="4"/>
        <v>0</v>
      </c>
      <c r="AE16" s="12">
        <f t="shared" si="5"/>
        <v>637.8290000000001</v>
      </c>
      <c r="AF16" s="12">
        <f t="shared" si="6"/>
        <v>1488.2676666666666</v>
      </c>
      <c r="AG16" s="23">
        <v>0</v>
      </c>
      <c r="AH16" s="27" t="s">
        <v>33</v>
      </c>
    </row>
    <row r="17" spans="1:34" ht="19.5" thickBot="1" thickTop="1">
      <c r="A17" s="5"/>
      <c r="B17" s="23">
        <v>15</v>
      </c>
      <c r="C17" s="17">
        <v>17875</v>
      </c>
      <c r="D17" s="22" t="s">
        <v>31</v>
      </c>
      <c r="E17" s="22">
        <v>1</v>
      </c>
      <c r="F17" s="14" t="s">
        <v>64</v>
      </c>
      <c r="G17" s="44">
        <v>1</v>
      </c>
      <c r="H17" s="42">
        <v>1</v>
      </c>
      <c r="I17" s="44">
        <v>0</v>
      </c>
      <c r="J17" s="42">
        <v>1</v>
      </c>
      <c r="K17" s="43">
        <v>0</v>
      </c>
      <c r="L17" s="43">
        <v>4</v>
      </c>
      <c r="M17" s="41">
        <v>1</v>
      </c>
      <c r="N17" s="41">
        <v>1</v>
      </c>
      <c r="O17" s="44">
        <v>0</v>
      </c>
      <c r="P17" s="44">
        <v>1</v>
      </c>
      <c r="Q17" s="44">
        <v>0</v>
      </c>
      <c r="R17" s="44">
        <v>0</v>
      </c>
      <c r="S17" s="44">
        <v>0</v>
      </c>
      <c r="T17" s="11"/>
      <c r="U17" s="11"/>
      <c r="V17" s="11">
        <v>6010</v>
      </c>
      <c r="W17" s="11"/>
      <c r="X17" s="11"/>
      <c r="Y17" s="11"/>
      <c r="Z17" s="11">
        <f t="shared" si="0"/>
        <v>1502.5</v>
      </c>
      <c r="AA17" s="11">
        <f t="shared" si="1"/>
        <v>0</v>
      </c>
      <c r="AB17" s="11">
        <f t="shared" si="2"/>
        <v>0</v>
      </c>
      <c r="AC17" s="11">
        <f t="shared" si="3"/>
        <v>0</v>
      </c>
      <c r="AD17" s="11">
        <f t="shared" si="4"/>
        <v>0</v>
      </c>
      <c r="AE17" s="11">
        <f t="shared" si="5"/>
        <v>0</v>
      </c>
      <c r="AF17" s="11">
        <f t="shared" si="6"/>
        <v>1502.5</v>
      </c>
      <c r="AG17" s="22">
        <v>0</v>
      </c>
      <c r="AH17" s="24" t="s">
        <v>65</v>
      </c>
    </row>
    <row r="18" spans="1:34" ht="19.5" thickBot="1" thickTop="1">
      <c r="A18" s="5"/>
      <c r="B18" s="23">
        <v>16</v>
      </c>
      <c r="C18" s="17">
        <v>15738</v>
      </c>
      <c r="D18" s="22" t="s">
        <v>160</v>
      </c>
      <c r="E18" s="22">
        <v>1</v>
      </c>
      <c r="F18" s="22" t="s">
        <v>163</v>
      </c>
      <c r="G18" s="44">
        <v>1</v>
      </c>
      <c r="H18" s="44">
        <v>1</v>
      </c>
      <c r="I18" s="44">
        <v>0</v>
      </c>
      <c r="J18" s="44">
        <v>1</v>
      </c>
      <c r="K18" s="43">
        <v>0</v>
      </c>
      <c r="L18" s="43">
        <v>4</v>
      </c>
      <c r="M18" s="43">
        <v>1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11"/>
      <c r="U18" s="11"/>
      <c r="V18" s="11">
        <f>3840+2500</f>
        <v>6340</v>
      </c>
      <c r="W18" s="11"/>
      <c r="X18" s="11"/>
      <c r="Y18" s="11"/>
      <c r="Z18" s="11">
        <f t="shared" si="0"/>
        <v>1585</v>
      </c>
      <c r="AA18" s="11">
        <f t="shared" si="1"/>
        <v>0</v>
      </c>
      <c r="AB18" s="11">
        <f t="shared" si="2"/>
        <v>0</v>
      </c>
      <c r="AC18" s="11">
        <f t="shared" si="3"/>
        <v>0</v>
      </c>
      <c r="AD18" s="11">
        <f t="shared" si="4"/>
        <v>0</v>
      </c>
      <c r="AE18" s="11">
        <f t="shared" si="5"/>
        <v>0</v>
      </c>
      <c r="AF18" s="11">
        <f t="shared" si="6"/>
        <v>1585</v>
      </c>
      <c r="AG18" s="22">
        <v>0</v>
      </c>
      <c r="AH18" s="27" t="s">
        <v>48</v>
      </c>
    </row>
    <row r="19" spans="1:34" ht="19.5" thickBot="1" thickTop="1">
      <c r="A19" s="5"/>
      <c r="B19" s="23">
        <v>17</v>
      </c>
      <c r="C19" s="17">
        <v>18003</v>
      </c>
      <c r="D19" s="14" t="s">
        <v>31</v>
      </c>
      <c r="E19" s="14">
        <v>1</v>
      </c>
      <c r="F19" s="14" t="s">
        <v>148</v>
      </c>
      <c r="G19" s="42">
        <v>1</v>
      </c>
      <c r="H19" s="41">
        <v>1</v>
      </c>
      <c r="I19" s="41">
        <v>0</v>
      </c>
      <c r="J19" s="41">
        <v>1</v>
      </c>
      <c r="K19" s="42">
        <v>0</v>
      </c>
      <c r="L19" s="42">
        <v>6</v>
      </c>
      <c r="M19" s="41">
        <v>1</v>
      </c>
      <c r="N19" s="41">
        <v>1</v>
      </c>
      <c r="O19" s="41">
        <v>1</v>
      </c>
      <c r="P19" s="41">
        <v>1</v>
      </c>
      <c r="Q19" s="41">
        <v>0</v>
      </c>
      <c r="R19" s="41">
        <v>0</v>
      </c>
      <c r="S19" s="41">
        <v>0</v>
      </c>
      <c r="T19" s="20"/>
      <c r="U19" s="20"/>
      <c r="V19" s="20">
        <v>14220.17</v>
      </c>
      <c r="W19" s="20"/>
      <c r="X19" s="20"/>
      <c r="Y19" s="20"/>
      <c r="Z19" s="12">
        <f t="shared" si="0"/>
        <v>2370.028333333333</v>
      </c>
      <c r="AA19" s="12">
        <f t="shared" si="1"/>
        <v>711.0084999999999</v>
      </c>
      <c r="AB19" s="12">
        <f t="shared" si="2"/>
        <v>0</v>
      </c>
      <c r="AC19" s="12">
        <f t="shared" si="3"/>
        <v>0</v>
      </c>
      <c r="AD19" s="12">
        <f t="shared" si="4"/>
        <v>0</v>
      </c>
      <c r="AE19" s="12">
        <f t="shared" si="5"/>
        <v>0</v>
      </c>
      <c r="AF19" s="12">
        <f t="shared" si="6"/>
        <v>1659.0198333333333</v>
      </c>
      <c r="AG19" s="23">
        <v>0</v>
      </c>
      <c r="AH19" s="27" t="s">
        <v>88</v>
      </c>
    </row>
    <row r="20" spans="1:34" ht="19.5" thickBot="1" thickTop="1">
      <c r="A20" s="5"/>
      <c r="B20" s="23">
        <v>18</v>
      </c>
      <c r="C20" s="19">
        <v>17849</v>
      </c>
      <c r="D20" s="23" t="s">
        <v>31</v>
      </c>
      <c r="E20" s="23">
        <v>1</v>
      </c>
      <c r="F20" s="14" t="s">
        <v>70</v>
      </c>
      <c r="G20" s="42">
        <v>1</v>
      </c>
      <c r="H20" s="42">
        <v>1</v>
      </c>
      <c r="I20" s="42">
        <v>1</v>
      </c>
      <c r="J20" s="42">
        <v>1</v>
      </c>
      <c r="K20" s="42">
        <v>0</v>
      </c>
      <c r="L20" s="42">
        <v>4</v>
      </c>
      <c r="M20" s="41">
        <v>1</v>
      </c>
      <c r="N20" s="41">
        <v>1</v>
      </c>
      <c r="O20" s="42">
        <v>0</v>
      </c>
      <c r="P20" s="42">
        <v>0</v>
      </c>
      <c r="Q20" s="42">
        <v>1</v>
      </c>
      <c r="R20" s="42">
        <v>0</v>
      </c>
      <c r="S20" s="42">
        <v>0</v>
      </c>
      <c r="T20" s="12"/>
      <c r="U20" s="12"/>
      <c r="V20" s="12">
        <v>9724</v>
      </c>
      <c r="W20" s="12"/>
      <c r="X20" s="12"/>
      <c r="Y20" s="12"/>
      <c r="Z20" s="12">
        <f t="shared" si="0"/>
        <v>2431</v>
      </c>
      <c r="AA20" s="12">
        <f t="shared" si="1"/>
        <v>0</v>
      </c>
      <c r="AB20" s="12">
        <f t="shared" si="2"/>
        <v>0</v>
      </c>
      <c r="AC20" s="12">
        <f t="shared" si="3"/>
        <v>0</v>
      </c>
      <c r="AD20" s="12">
        <f t="shared" si="4"/>
        <v>0</v>
      </c>
      <c r="AE20" s="12">
        <f t="shared" si="5"/>
        <v>729.3</v>
      </c>
      <c r="AF20" s="12">
        <f t="shared" si="6"/>
        <v>1701.7</v>
      </c>
      <c r="AG20" s="14">
        <v>0</v>
      </c>
      <c r="AH20" s="28" t="s">
        <v>65</v>
      </c>
    </row>
    <row r="21" spans="1:34" ht="19.5" thickBot="1" thickTop="1">
      <c r="A21" s="5"/>
      <c r="B21" s="23">
        <v>19</v>
      </c>
      <c r="C21" s="17">
        <v>16848</v>
      </c>
      <c r="D21" s="14" t="s">
        <v>31</v>
      </c>
      <c r="E21" s="14">
        <v>5</v>
      </c>
      <c r="F21" s="14" t="s">
        <v>119</v>
      </c>
      <c r="G21" s="42">
        <v>1</v>
      </c>
      <c r="H21" s="41">
        <v>1</v>
      </c>
      <c r="I21" s="41">
        <v>0</v>
      </c>
      <c r="J21" s="41">
        <v>1</v>
      </c>
      <c r="K21" s="42">
        <v>0</v>
      </c>
      <c r="L21" s="42">
        <v>5</v>
      </c>
      <c r="M21" s="41">
        <v>1</v>
      </c>
      <c r="N21" s="41">
        <v>1</v>
      </c>
      <c r="O21" s="41">
        <v>0</v>
      </c>
      <c r="P21" s="41">
        <v>0</v>
      </c>
      <c r="Q21" s="41">
        <v>1</v>
      </c>
      <c r="R21" s="41">
        <v>0</v>
      </c>
      <c r="S21" s="41">
        <v>0</v>
      </c>
      <c r="T21" s="20"/>
      <c r="U21" s="20"/>
      <c r="V21" s="20">
        <v>8580</v>
      </c>
      <c r="W21" s="20"/>
      <c r="X21" s="20"/>
      <c r="Y21" s="20"/>
      <c r="Z21" s="12">
        <f t="shared" si="0"/>
        <v>1716</v>
      </c>
      <c r="AA21" s="12">
        <f t="shared" si="1"/>
        <v>0</v>
      </c>
      <c r="AB21" s="12">
        <f t="shared" si="2"/>
        <v>0</v>
      </c>
      <c r="AC21" s="12">
        <f t="shared" si="3"/>
        <v>0</v>
      </c>
      <c r="AD21" s="12">
        <f t="shared" si="4"/>
        <v>0</v>
      </c>
      <c r="AE21" s="12">
        <f t="shared" si="5"/>
        <v>0</v>
      </c>
      <c r="AF21" s="12">
        <f t="shared" si="6"/>
        <v>1716</v>
      </c>
      <c r="AG21" s="14">
        <v>65</v>
      </c>
      <c r="AH21" s="28" t="s">
        <v>62</v>
      </c>
    </row>
    <row r="22" spans="1:34" ht="19.5" thickBot="1" thickTop="1">
      <c r="A22" s="5"/>
      <c r="B22" s="23">
        <v>20</v>
      </c>
      <c r="C22" s="19">
        <v>15774</v>
      </c>
      <c r="D22" s="23" t="s">
        <v>158</v>
      </c>
      <c r="E22" s="23">
        <v>1</v>
      </c>
      <c r="F22" s="23" t="s">
        <v>165</v>
      </c>
      <c r="G22" s="42">
        <v>1</v>
      </c>
      <c r="H22" s="42">
        <v>1</v>
      </c>
      <c r="I22" s="42">
        <v>0</v>
      </c>
      <c r="J22" s="42">
        <v>1</v>
      </c>
      <c r="K22" s="42">
        <v>0</v>
      </c>
      <c r="L22" s="42">
        <v>3</v>
      </c>
      <c r="M22" s="42">
        <v>1</v>
      </c>
      <c r="N22" s="42">
        <v>1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12"/>
      <c r="U22" s="12"/>
      <c r="V22" s="12">
        <f>5190.62+20.48</f>
        <v>5211.099999999999</v>
      </c>
      <c r="W22" s="12"/>
      <c r="X22" s="12"/>
      <c r="Y22" s="12"/>
      <c r="Z22" s="12">
        <f t="shared" si="0"/>
        <v>1737.033333333333</v>
      </c>
      <c r="AA22" s="12">
        <f t="shared" si="1"/>
        <v>0</v>
      </c>
      <c r="AB22" s="12">
        <f t="shared" si="2"/>
        <v>0</v>
      </c>
      <c r="AC22" s="12">
        <f t="shared" si="3"/>
        <v>0</v>
      </c>
      <c r="AD22" s="12">
        <f t="shared" si="4"/>
        <v>0</v>
      </c>
      <c r="AE22" s="12">
        <f t="shared" si="5"/>
        <v>0</v>
      </c>
      <c r="AF22" s="12">
        <f t="shared" si="6"/>
        <v>1737.033333333333</v>
      </c>
      <c r="AG22" s="14">
        <v>0</v>
      </c>
      <c r="AH22" s="25" t="s">
        <v>83</v>
      </c>
    </row>
    <row r="23" spans="1:34" ht="19.5" thickBot="1" thickTop="1">
      <c r="A23" s="5"/>
      <c r="B23" s="23">
        <v>21</v>
      </c>
      <c r="C23" s="17">
        <v>17951</v>
      </c>
      <c r="D23" s="14" t="s">
        <v>31</v>
      </c>
      <c r="E23" s="14">
        <v>1</v>
      </c>
      <c r="F23" s="14" t="s">
        <v>136</v>
      </c>
      <c r="G23" s="41">
        <v>1</v>
      </c>
      <c r="H23" s="41">
        <v>1</v>
      </c>
      <c r="I23" s="42">
        <v>0</v>
      </c>
      <c r="J23" s="41">
        <v>1</v>
      </c>
      <c r="K23" s="42">
        <v>0</v>
      </c>
      <c r="L23" s="42">
        <v>4</v>
      </c>
      <c r="M23" s="42">
        <v>1</v>
      </c>
      <c r="N23" s="41">
        <v>1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12"/>
      <c r="U23" s="12"/>
      <c r="V23" s="12">
        <v>7200.1</v>
      </c>
      <c r="W23" s="12"/>
      <c r="X23" s="12"/>
      <c r="Y23" s="12"/>
      <c r="Z23" s="12">
        <f t="shared" si="0"/>
        <v>1800.025</v>
      </c>
      <c r="AA23" s="12">
        <f t="shared" si="1"/>
        <v>0</v>
      </c>
      <c r="AB23" s="12">
        <f t="shared" si="2"/>
        <v>0</v>
      </c>
      <c r="AC23" s="12">
        <f t="shared" si="3"/>
        <v>0</v>
      </c>
      <c r="AD23" s="12">
        <f t="shared" si="4"/>
        <v>0</v>
      </c>
      <c r="AE23" s="12">
        <f t="shared" si="5"/>
        <v>0</v>
      </c>
      <c r="AF23" s="12">
        <f t="shared" si="6"/>
        <v>1800.025</v>
      </c>
      <c r="AG23" s="23">
        <v>0</v>
      </c>
      <c r="AH23" s="27" t="s">
        <v>137</v>
      </c>
    </row>
    <row r="24" spans="1:34" ht="19.5" thickBot="1" thickTop="1">
      <c r="A24" s="5"/>
      <c r="B24" s="23">
        <v>22</v>
      </c>
      <c r="C24" s="17">
        <v>15777</v>
      </c>
      <c r="D24" s="14" t="s">
        <v>158</v>
      </c>
      <c r="E24" s="14">
        <v>1</v>
      </c>
      <c r="F24" s="14" t="s">
        <v>168</v>
      </c>
      <c r="G24" s="41">
        <v>1</v>
      </c>
      <c r="H24" s="41">
        <v>1</v>
      </c>
      <c r="I24" s="41">
        <v>0</v>
      </c>
      <c r="J24" s="41">
        <v>1</v>
      </c>
      <c r="K24" s="42">
        <v>0</v>
      </c>
      <c r="L24" s="42">
        <v>6</v>
      </c>
      <c r="M24" s="42">
        <v>1</v>
      </c>
      <c r="N24" s="41">
        <v>1</v>
      </c>
      <c r="O24" s="41">
        <v>1</v>
      </c>
      <c r="P24" s="41">
        <v>1</v>
      </c>
      <c r="Q24" s="41">
        <v>0</v>
      </c>
      <c r="R24" s="41">
        <v>0</v>
      </c>
      <c r="S24" s="41">
        <v>0</v>
      </c>
      <c r="T24" s="12"/>
      <c r="U24" s="12"/>
      <c r="V24" s="12">
        <f>7811.96+8020</f>
        <v>15831.96</v>
      </c>
      <c r="W24" s="12"/>
      <c r="X24" s="12"/>
      <c r="Y24" s="12"/>
      <c r="Z24" s="12">
        <f t="shared" si="0"/>
        <v>2638.66</v>
      </c>
      <c r="AA24" s="12">
        <f t="shared" si="1"/>
        <v>791.598</v>
      </c>
      <c r="AB24" s="12">
        <f t="shared" si="2"/>
        <v>0</v>
      </c>
      <c r="AC24" s="12">
        <f t="shared" si="3"/>
        <v>0</v>
      </c>
      <c r="AD24" s="12">
        <f t="shared" si="4"/>
        <v>0</v>
      </c>
      <c r="AE24" s="12">
        <f t="shared" si="5"/>
        <v>0</v>
      </c>
      <c r="AF24" s="12">
        <f t="shared" si="6"/>
        <v>1847.062</v>
      </c>
      <c r="AG24" s="14">
        <v>0</v>
      </c>
      <c r="AH24" s="28" t="s">
        <v>76</v>
      </c>
    </row>
    <row r="25" spans="1:34" ht="19.5" thickBot="1" thickTop="1">
      <c r="A25" s="5"/>
      <c r="B25" s="23">
        <v>23</v>
      </c>
      <c r="C25" s="17">
        <v>15909</v>
      </c>
      <c r="D25" s="14" t="s">
        <v>158</v>
      </c>
      <c r="E25" s="14">
        <v>1</v>
      </c>
      <c r="F25" s="14" t="s">
        <v>169</v>
      </c>
      <c r="G25" s="43">
        <v>1</v>
      </c>
      <c r="H25" s="44">
        <v>1</v>
      </c>
      <c r="I25" s="44">
        <v>1</v>
      </c>
      <c r="J25" s="44">
        <v>1</v>
      </c>
      <c r="K25" s="43">
        <v>0</v>
      </c>
      <c r="L25" s="43">
        <v>4</v>
      </c>
      <c r="M25" s="44">
        <v>1</v>
      </c>
      <c r="N25" s="44">
        <v>1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18"/>
      <c r="U25" s="18"/>
      <c r="V25" s="18">
        <f>4012.58+6685.29</f>
        <v>10697.869999999999</v>
      </c>
      <c r="W25" s="18"/>
      <c r="X25" s="18"/>
      <c r="Y25" s="18"/>
      <c r="Z25" s="11">
        <f t="shared" si="0"/>
        <v>2674.4674999999997</v>
      </c>
      <c r="AA25" s="11">
        <f t="shared" si="1"/>
        <v>0</v>
      </c>
      <c r="AB25" s="11">
        <f t="shared" si="2"/>
        <v>0</v>
      </c>
      <c r="AC25" s="11">
        <f t="shared" si="3"/>
        <v>0</v>
      </c>
      <c r="AD25" s="11">
        <f t="shared" si="4"/>
        <v>0</v>
      </c>
      <c r="AE25" s="11">
        <f t="shared" si="5"/>
        <v>802.3402499999999</v>
      </c>
      <c r="AF25" s="11">
        <f t="shared" si="6"/>
        <v>1872.12725</v>
      </c>
      <c r="AG25" s="22">
        <v>0</v>
      </c>
      <c r="AH25" s="24" t="s">
        <v>170</v>
      </c>
    </row>
    <row r="26" spans="1:34" ht="19.5" thickBot="1" thickTop="1">
      <c r="A26" s="5"/>
      <c r="B26" s="23">
        <v>24</v>
      </c>
      <c r="C26" s="17">
        <v>15845</v>
      </c>
      <c r="D26" s="22" t="s">
        <v>158</v>
      </c>
      <c r="E26" s="22">
        <v>1</v>
      </c>
      <c r="F26" s="22" t="s">
        <v>171</v>
      </c>
      <c r="G26" s="44">
        <v>1</v>
      </c>
      <c r="H26" s="44">
        <v>1</v>
      </c>
      <c r="I26" s="44">
        <v>0</v>
      </c>
      <c r="J26" s="44">
        <v>1</v>
      </c>
      <c r="K26" s="43">
        <v>0</v>
      </c>
      <c r="L26" s="43">
        <v>4</v>
      </c>
      <c r="M26" s="43">
        <v>1</v>
      </c>
      <c r="N26" s="44">
        <v>1</v>
      </c>
      <c r="O26" s="44">
        <v>0</v>
      </c>
      <c r="P26" s="44">
        <v>0</v>
      </c>
      <c r="Q26" s="44">
        <v>1</v>
      </c>
      <c r="R26" s="44">
        <v>1</v>
      </c>
      <c r="S26" s="44">
        <v>0</v>
      </c>
      <c r="T26" s="11"/>
      <c r="U26" s="11"/>
      <c r="V26" s="11">
        <f>8388.98</f>
        <v>8388.98</v>
      </c>
      <c r="W26" s="11"/>
      <c r="X26" s="11"/>
      <c r="Y26" s="11"/>
      <c r="Z26" s="11">
        <f t="shared" si="0"/>
        <v>2097.245</v>
      </c>
      <c r="AA26" s="11">
        <f t="shared" si="1"/>
        <v>0</v>
      </c>
      <c r="AB26" s="11">
        <f t="shared" si="2"/>
        <v>0</v>
      </c>
      <c r="AC26" s="11">
        <f t="shared" si="3"/>
        <v>209.7245</v>
      </c>
      <c r="AD26" s="11">
        <f t="shared" si="4"/>
        <v>0</v>
      </c>
      <c r="AE26" s="11">
        <f t="shared" si="5"/>
        <v>0</v>
      </c>
      <c r="AF26" s="11">
        <f t="shared" si="6"/>
        <v>1887.5204999999999</v>
      </c>
      <c r="AG26" s="22">
        <v>0</v>
      </c>
      <c r="AH26" s="24" t="s">
        <v>172</v>
      </c>
    </row>
    <row r="27" spans="1:34" ht="19.5" thickBot="1" thickTop="1">
      <c r="A27" s="5"/>
      <c r="B27" s="23">
        <v>25</v>
      </c>
      <c r="C27" s="17">
        <v>16883</v>
      </c>
      <c r="D27" s="14" t="s">
        <v>31</v>
      </c>
      <c r="E27" s="14">
        <v>5</v>
      </c>
      <c r="F27" s="14" t="s">
        <v>149</v>
      </c>
      <c r="G27" s="41">
        <v>1</v>
      </c>
      <c r="H27" s="41">
        <v>1</v>
      </c>
      <c r="I27" s="41">
        <v>0</v>
      </c>
      <c r="J27" s="41">
        <v>1</v>
      </c>
      <c r="K27" s="42">
        <v>0</v>
      </c>
      <c r="L27" s="42">
        <v>4</v>
      </c>
      <c r="M27" s="42">
        <v>1</v>
      </c>
      <c r="N27" s="41">
        <v>1</v>
      </c>
      <c r="O27" s="41">
        <v>1</v>
      </c>
      <c r="P27" s="41">
        <v>0</v>
      </c>
      <c r="Q27" s="41">
        <v>0</v>
      </c>
      <c r="R27" s="41">
        <v>0</v>
      </c>
      <c r="S27" s="41">
        <v>0</v>
      </c>
      <c r="T27" s="12"/>
      <c r="U27" s="12"/>
      <c r="V27" s="12">
        <v>11010.2</v>
      </c>
      <c r="W27" s="12"/>
      <c r="X27" s="12"/>
      <c r="Y27" s="12"/>
      <c r="Z27" s="12">
        <f t="shared" si="0"/>
        <v>2752.55</v>
      </c>
      <c r="AA27" s="12">
        <f t="shared" si="1"/>
        <v>825.765</v>
      </c>
      <c r="AB27" s="12">
        <f t="shared" si="2"/>
        <v>0</v>
      </c>
      <c r="AC27" s="12">
        <f t="shared" si="3"/>
        <v>0</v>
      </c>
      <c r="AD27" s="12">
        <f t="shared" si="4"/>
        <v>0</v>
      </c>
      <c r="AE27" s="12">
        <f t="shared" si="5"/>
        <v>0</v>
      </c>
      <c r="AF27" s="12">
        <f t="shared" si="6"/>
        <v>1926.7850000000003</v>
      </c>
      <c r="AG27" s="23">
        <v>55</v>
      </c>
      <c r="AH27" s="27" t="s">
        <v>150</v>
      </c>
    </row>
    <row r="28" spans="1:34" ht="19.5" thickBot="1" thickTop="1">
      <c r="A28" s="5"/>
      <c r="B28" s="23">
        <v>26</v>
      </c>
      <c r="C28" s="17">
        <v>15864</v>
      </c>
      <c r="D28" s="14" t="s">
        <v>158</v>
      </c>
      <c r="E28" s="14">
        <v>1</v>
      </c>
      <c r="F28" s="14" t="s">
        <v>173</v>
      </c>
      <c r="G28" s="42">
        <v>1</v>
      </c>
      <c r="H28" s="41">
        <v>1</v>
      </c>
      <c r="I28" s="41">
        <v>0</v>
      </c>
      <c r="J28" s="41">
        <v>1</v>
      </c>
      <c r="K28" s="42">
        <v>0</v>
      </c>
      <c r="L28" s="42">
        <v>3</v>
      </c>
      <c r="M28" s="41">
        <v>1</v>
      </c>
      <c r="N28" s="41">
        <v>1</v>
      </c>
      <c r="O28" s="41">
        <v>0</v>
      </c>
      <c r="P28" s="41">
        <v>0</v>
      </c>
      <c r="Q28" s="41">
        <v>0</v>
      </c>
      <c r="R28" s="41">
        <v>1</v>
      </c>
      <c r="S28" s="41">
        <v>0</v>
      </c>
      <c r="T28" s="20"/>
      <c r="U28" s="20"/>
      <c r="V28" s="20">
        <v>6730</v>
      </c>
      <c r="W28" s="20"/>
      <c r="X28" s="20"/>
      <c r="Y28" s="20"/>
      <c r="Z28" s="12">
        <f t="shared" si="0"/>
        <v>2243.3333333333335</v>
      </c>
      <c r="AA28" s="12">
        <f t="shared" si="1"/>
        <v>0</v>
      </c>
      <c r="AB28" s="12">
        <f t="shared" si="2"/>
        <v>0</v>
      </c>
      <c r="AC28" s="12">
        <f t="shared" si="3"/>
        <v>224.33333333333337</v>
      </c>
      <c r="AD28" s="12">
        <f t="shared" si="4"/>
        <v>0</v>
      </c>
      <c r="AE28" s="12">
        <f t="shared" si="5"/>
        <v>0</v>
      </c>
      <c r="AF28" s="12">
        <f t="shared" si="6"/>
        <v>2019</v>
      </c>
      <c r="AG28" s="23">
        <v>0</v>
      </c>
      <c r="AH28" s="27" t="s">
        <v>174</v>
      </c>
    </row>
    <row r="29" spans="1:34" ht="19.5" thickBot="1" thickTop="1">
      <c r="A29" s="5"/>
      <c r="B29" s="23">
        <v>27</v>
      </c>
      <c r="C29" s="17">
        <v>16397</v>
      </c>
      <c r="D29" s="14" t="s">
        <v>31</v>
      </c>
      <c r="E29" s="14">
        <v>7</v>
      </c>
      <c r="F29" s="14" t="s">
        <v>55</v>
      </c>
      <c r="G29" s="42">
        <v>1</v>
      </c>
      <c r="H29" s="42">
        <v>1</v>
      </c>
      <c r="I29" s="41">
        <v>1</v>
      </c>
      <c r="J29" s="42">
        <v>1</v>
      </c>
      <c r="K29" s="42">
        <v>0</v>
      </c>
      <c r="L29" s="42">
        <v>4</v>
      </c>
      <c r="M29" s="41">
        <v>1</v>
      </c>
      <c r="N29" s="41">
        <v>1</v>
      </c>
      <c r="O29" s="41">
        <v>0</v>
      </c>
      <c r="P29" s="41">
        <v>0</v>
      </c>
      <c r="Q29" s="41">
        <v>1</v>
      </c>
      <c r="R29" s="41">
        <v>0</v>
      </c>
      <c r="S29" s="41">
        <v>0</v>
      </c>
      <c r="T29" s="20"/>
      <c r="U29" s="20"/>
      <c r="V29" s="20">
        <v>11800</v>
      </c>
      <c r="W29" s="20"/>
      <c r="X29" s="20"/>
      <c r="Y29" s="20"/>
      <c r="Z29" s="12">
        <f t="shared" si="0"/>
        <v>2950</v>
      </c>
      <c r="AA29" s="12">
        <f t="shared" si="1"/>
        <v>0</v>
      </c>
      <c r="AB29" s="12">
        <f t="shared" si="2"/>
        <v>0</v>
      </c>
      <c r="AC29" s="12">
        <f t="shared" si="3"/>
        <v>0</v>
      </c>
      <c r="AD29" s="12">
        <f t="shared" si="4"/>
        <v>0</v>
      </c>
      <c r="AE29" s="12">
        <f t="shared" si="5"/>
        <v>885</v>
      </c>
      <c r="AF29" s="12">
        <f t="shared" si="6"/>
        <v>2065</v>
      </c>
      <c r="AG29" s="23">
        <v>37</v>
      </c>
      <c r="AH29" s="27" t="s">
        <v>33</v>
      </c>
    </row>
    <row r="30" spans="1:34" ht="19.5" thickBot="1" thickTop="1">
      <c r="A30" s="5"/>
      <c r="B30" s="23">
        <v>28</v>
      </c>
      <c r="C30" s="17">
        <v>16842</v>
      </c>
      <c r="D30" s="14" t="s">
        <v>31</v>
      </c>
      <c r="E30" s="14">
        <v>5</v>
      </c>
      <c r="F30" s="14" t="s">
        <v>79</v>
      </c>
      <c r="G30" s="42">
        <v>1</v>
      </c>
      <c r="H30" s="42">
        <v>1</v>
      </c>
      <c r="I30" s="41">
        <v>0</v>
      </c>
      <c r="J30" s="42">
        <v>1</v>
      </c>
      <c r="K30" s="42">
        <v>0</v>
      </c>
      <c r="L30" s="42">
        <v>4</v>
      </c>
      <c r="M30" s="41">
        <v>1</v>
      </c>
      <c r="N30" s="41">
        <v>1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20"/>
      <c r="U30" s="20"/>
      <c r="V30" s="20">
        <v>8723.37</v>
      </c>
      <c r="W30" s="20"/>
      <c r="X30" s="20"/>
      <c r="Y30" s="20"/>
      <c r="Z30" s="12">
        <f t="shared" si="0"/>
        <v>2180.8425</v>
      </c>
      <c r="AA30" s="12">
        <f t="shared" si="1"/>
        <v>0</v>
      </c>
      <c r="AB30" s="12">
        <f t="shared" si="2"/>
        <v>0</v>
      </c>
      <c r="AC30" s="12">
        <f t="shared" si="3"/>
        <v>0</v>
      </c>
      <c r="AD30" s="12">
        <f t="shared" si="4"/>
        <v>0</v>
      </c>
      <c r="AE30" s="12">
        <f t="shared" si="5"/>
        <v>0</v>
      </c>
      <c r="AF30" s="12">
        <f t="shared" si="6"/>
        <v>2180.8425</v>
      </c>
      <c r="AG30" s="23">
        <v>68</v>
      </c>
      <c r="AH30" s="27" t="s">
        <v>80</v>
      </c>
    </row>
    <row r="31" spans="1:34" ht="19.5" thickBot="1" thickTop="1">
      <c r="A31" s="5"/>
      <c r="B31" s="23">
        <v>29</v>
      </c>
      <c r="C31" s="17">
        <v>2409</v>
      </c>
      <c r="D31" s="14" t="s">
        <v>153</v>
      </c>
      <c r="E31" s="14">
        <v>7</v>
      </c>
      <c r="F31" s="14" t="s">
        <v>175</v>
      </c>
      <c r="G31" s="41">
        <v>1</v>
      </c>
      <c r="H31" s="41">
        <v>1</v>
      </c>
      <c r="I31" s="41">
        <v>0</v>
      </c>
      <c r="J31" s="41">
        <v>1</v>
      </c>
      <c r="K31" s="42">
        <v>0</v>
      </c>
      <c r="L31" s="42">
        <v>8</v>
      </c>
      <c r="M31" s="42">
        <v>1</v>
      </c>
      <c r="N31" s="41">
        <v>1</v>
      </c>
      <c r="O31" s="41">
        <v>0</v>
      </c>
      <c r="P31" s="41">
        <v>1</v>
      </c>
      <c r="Q31" s="41">
        <v>0</v>
      </c>
      <c r="R31" s="41">
        <v>0</v>
      </c>
      <c r="S31" s="41">
        <v>0</v>
      </c>
      <c r="T31" s="12"/>
      <c r="U31" s="12"/>
      <c r="V31" s="12">
        <f>13882+3600</f>
        <v>17482</v>
      </c>
      <c r="W31" s="12"/>
      <c r="X31" s="12"/>
      <c r="Y31" s="12"/>
      <c r="Z31" s="12">
        <f t="shared" si="0"/>
        <v>2185.25</v>
      </c>
      <c r="AA31" s="12">
        <f t="shared" si="1"/>
        <v>0</v>
      </c>
      <c r="AB31" s="12">
        <f t="shared" si="2"/>
        <v>0</v>
      </c>
      <c r="AC31" s="12">
        <f t="shared" si="3"/>
        <v>0</v>
      </c>
      <c r="AD31" s="12">
        <f t="shared" si="4"/>
        <v>0</v>
      </c>
      <c r="AE31" s="12">
        <f t="shared" si="5"/>
        <v>0</v>
      </c>
      <c r="AF31" s="12">
        <f t="shared" si="6"/>
        <v>2185.25</v>
      </c>
      <c r="AG31" s="23">
        <v>40</v>
      </c>
      <c r="AH31" s="27" t="s">
        <v>176</v>
      </c>
    </row>
    <row r="32" spans="1:34" ht="19.5" thickBot="1" thickTop="1">
      <c r="A32" s="5"/>
      <c r="B32" s="23">
        <v>30</v>
      </c>
      <c r="C32" s="19">
        <v>17031</v>
      </c>
      <c r="D32" s="23" t="s">
        <v>31</v>
      </c>
      <c r="E32" s="23">
        <v>5</v>
      </c>
      <c r="F32" s="14" t="s">
        <v>84</v>
      </c>
      <c r="G32" s="42">
        <v>1</v>
      </c>
      <c r="H32" s="42">
        <v>1</v>
      </c>
      <c r="I32" s="42">
        <v>0</v>
      </c>
      <c r="J32" s="42">
        <v>1</v>
      </c>
      <c r="K32" s="42">
        <v>0</v>
      </c>
      <c r="L32" s="42">
        <v>4</v>
      </c>
      <c r="M32" s="41">
        <v>1</v>
      </c>
      <c r="N32" s="41">
        <v>1</v>
      </c>
      <c r="O32" s="42">
        <v>0</v>
      </c>
      <c r="P32" s="42">
        <v>0</v>
      </c>
      <c r="Q32" s="42">
        <v>1</v>
      </c>
      <c r="R32" s="42">
        <v>0</v>
      </c>
      <c r="S32" s="42">
        <v>0</v>
      </c>
      <c r="T32" s="12"/>
      <c r="U32" s="12"/>
      <c r="V32" s="12">
        <v>8925</v>
      </c>
      <c r="W32" s="12"/>
      <c r="X32" s="12"/>
      <c r="Y32" s="12"/>
      <c r="Z32" s="12">
        <f t="shared" si="0"/>
        <v>2231.25</v>
      </c>
      <c r="AA32" s="12">
        <f t="shared" si="1"/>
        <v>0</v>
      </c>
      <c r="AB32" s="12">
        <f t="shared" si="2"/>
        <v>0</v>
      </c>
      <c r="AC32" s="12">
        <f t="shared" si="3"/>
        <v>0</v>
      </c>
      <c r="AD32" s="12">
        <f t="shared" si="4"/>
        <v>0</v>
      </c>
      <c r="AE32" s="12">
        <f t="shared" si="5"/>
        <v>0</v>
      </c>
      <c r="AF32" s="12">
        <f t="shared" si="6"/>
        <v>2231.25</v>
      </c>
      <c r="AG32" s="14">
        <v>67</v>
      </c>
      <c r="AH32" s="25" t="s">
        <v>33</v>
      </c>
    </row>
    <row r="33" spans="1:34" ht="19.5" thickBot="1" thickTop="1">
      <c r="A33" s="5"/>
      <c r="B33" s="23">
        <v>31</v>
      </c>
      <c r="C33" s="17">
        <v>17948</v>
      </c>
      <c r="D33" s="14" t="s">
        <v>31</v>
      </c>
      <c r="E33" s="14">
        <v>1</v>
      </c>
      <c r="F33" s="14" t="s">
        <v>134</v>
      </c>
      <c r="G33" s="42">
        <v>1</v>
      </c>
      <c r="H33" s="41">
        <v>1</v>
      </c>
      <c r="I33" s="41">
        <v>1</v>
      </c>
      <c r="J33" s="41">
        <v>1</v>
      </c>
      <c r="K33" s="42">
        <v>0</v>
      </c>
      <c r="L33" s="42">
        <v>3</v>
      </c>
      <c r="M33" s="41">
        <v>1</v>
      </c>
      <c r="N33" s="41">
        <v>1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20"/>
      <c r="U33" s="20"/>
      <c r="V33" s="20">
        <v>9839.92</v>
      </c>
      <c r="W33" s="20"/>
      <c r="X33" s="20"/>
      <c r="Y33" s="20"/>
      <c r="Z33" s="12">
        <f t="shared" si="0"/>
        <v>3279.9733333333334</v>
      </c>
      <c r="AA33" s="12">
        <f t="shared" si="1"/>
        <v>0</v>
      </c>
      <c r="AB33" s="12">
        <f t="shared" si="2"/>
        <v>0</v>
      </c>
      <c r="AC33" s="12">
        <f t="shared" si="3"/>
        <v>0</v>
      </c>
      <c r="AD33" s="12">
        <f t="shared" si="4"/>
        <v>0</v>
      </c>
      <c r="AE33" s="12">
        <f t="shared" si="5"/>
        <v>983.992</v>
      </c>
      <c r="AF33" s="12">
        <f t="shared" si="6"/>
        <v>2295.981333333333</v>
      </c>
      <c r="AG33" s="23">
        <v>0</v>
      </c>
      <c r="AH33" s="27" t="s">
        <v>62</v>
      </c>
    </row>
    <row r="34" spans="1:34" ht="19.5" thickBot="1" thickTop="1">
      <c r="A34" s="5"/>
      <c r="B34" s="23">
        <v>32</v>
      </c>
      <c r="C34" s="19">
        <v>16971</v>
      </c>
      <c r="D34" s="23" t="s">
        <v>31</v>
      </c>
      <c r="E34" s="23">
        <v>5</v>
      </c>
      <c r="F34" s="14" t="s">
        <v>112</v>
      </c>
      <c r="G34" s="42">
        <v>1</v>
      </c>
      <c r="H34" s="42">
        <v>1</v>
      </c>
      <c r="I34" s="42">
        <v>1</v>
      </c>
      <c r="J34" s="42">
        <v>1</v>
      </c>
      <c r="K34" s="42">
        <v>0</v>
      </c>
      <c r="L34" s="42">
        <v>4</v>
      </c>
      <c r="M34" s="42">
        <v>1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12"/>
      <c r="U34" s="12"/>
      <c r="V34" s="12">
        <v>13225.04</v>
      </c>
      <c r="W34" s="12"/>
      <c r="X34" s="12"/>
      <c r="Y34" s="12"/>
      <c r="Z34" s="12">
        <f t="shared" si="0"/>
        <v>3306.26</v>
      </c>
      <c r="AA34" s="12">
        <f t="shared" si="1"/>
        <v>0</v>
      </c>
      <c r="AB34" s="12">
        <f t="shared" si="2"/>
        <v>0</v>
      </c>
      <c r="AC34" s="12">
        <f t="shared" si="3"/>
        <v>0</v>
      </c>
      <c r="AD34" s="12">
        <f t="shared" si="4"/>
        <v>0</v>
      </c>
      <c r="AE34" s="12">
        <f t="shared" si="5"/>
        <v>991.878</v>
      </c>
      <c r="AF34" s="12">
        <f t="shared" si="6"/>
        <v>2314.382</v>
      </c>
      <c r="AG34" s="23">
        <v>67</v>
      </c>
      <c r="AH34" s="27" t="s">
        <v>33</v>
      </c>
    </row>
    <row r="35" spans="1:34" ht="19.5" thickBot="1" thickTop="1">
      <c r="A35" s="5"/>
      <c r="B35" s="23">
        <v>33</v>
      </c>
      <c r="C35" s="17">
        <v>15892</v>
      </c>
      <c r="D35" s="14" t="s">
        <v>160</v>
      </c>
      <c r="E35" s="14">
        <v>1</v>
      </c>
      <c r="F35" s="14" t="s">
        <v>177</v>
      </c>
      <c r="G35" s="41">
        <v>1</v>
      </c>
      <c r="H35" s="41">
        <v>1</v>
      </c>
      <c r="I35" s="41">
        <v>0</v>
      </c>
      <c r="J35" s="41">
        <v>1</v>
      </c>
      <c r="K35" s="41">
        <v>0</v>
      </c>
      <c r="L35" s="41">
        <v>4</v>
      </c>
      <c r="M35" s="41">
        <v>1</v>
      </c>
      <c r="N35" s="41">
        <v>1</v>
      </c>
      <c r="O35" s="41">
        <v>1</v>
      </c>
      <c r="P35" s="41">
        <v>0</v>
      </c>
      <c r="Q35" s="41">
        <v>0</v>
      </c>
      <c r="R35" s="41">
        <v>0</v>
      </c>
      <c r="S35" s="41">
        <v>0</v>
      </c>
      <c r="T35" s="21"/>
      <c r="U35" s="21"/>
      <c r="V35" s="21">
        <f>10000.99+3272.42</f>
        <v>13273.41</v>
      </c>
      <c r="W35" s="21"/>
      <c r="X35" s="21"/>
      <c r="Y35" s="21"/>
      <c r="Z35" s="12">
        <f aca="true" t="shared" si="7" ref="Z35:Z66">((T35*50%+U35*85%+V35)/L35)+W35</f>
        <v>3318.3525</v>
      </c>
      <c r="AA35" s="12">
        <f aca="true" t="shared" si="8" ref="AA35:AA66">IF(O35=1,Z35*30%,0)</f>
        <v>995.5057499999999</v>
      </c>
      <c r="AB35" s="12">
        <f aca="true" t="shared" si="9" ref="AB35:AB66">IF(K35=1,Z35*20%,0)</f>
        <v>0</v>
      </c>
      <c r="AC35" s="12">
        <f aca="true" t="shared" si="10" ref="AC35:AC66">IF(R35=1,Z35*10%,0)</f>
        <v>0</v>
      </c>
      <c r="AD35" s="12">
        <f aca="true" t="shared" si="11" ref="AD35:AD66">IF(S35=1,Z35*30%,0)</f>
        <v>0</v>
      </c>
      <c r="AE35" s="12">
        <f aca="true" t="shared" si="12" ref="AE35:AE66">IF(I35=1,Z35*30%,0)</f>
        <v>0</v>
      </c>
      <c r="AF35" s="12">
        <f aca="true" t="shared" si="13" ref="AF35:AF66">Z35-AA35-AB35-AC35-AD35-AE35</f>
        <v>2322.84675</v>
      </c>
      <c r="AG35" s="23">
        <v>0</v>
      </c>
      <c r="AH35" s="27" t="s">
        <v>178</v>
      </c>
    </row>
    <row r="36" spans="1:34" ht="19.5" thickBot="1" thickTop="1">
      <c r="A36" s="5"/>
      <c r="B36" s="23">
        <v>34</v>
      </c>
      <c r="C36" s="17">
        <v>17886</v>
      </c>
      <c r="D36" s="14" t="s">
        <v>31</v>
      </c>
      <c r="E36" s="14">
        <v>1</v>
      </c>
      <c r="F36" s="14" t="s">
        <v>89</v>
      </c>
      <c r="G36" s="41">
        <v>1</v>
      </c>
      <c r="H36" s="41">
        <v>1</v>
      </c>
      <c r="I36" s="41">
        <v>0</v>
      </c>
      <c r="J36" s="41">
        <v>1</v>
      </c>
      <c r="K36" s="42">
        <v>0</v>
      </c>
      <c r="L36" s="42">
        <v>4</v>
      </c>
      <c r="M36" s="41">
        <v>1</v>
      </c>
      <c r="N36" s="41">
        <v>1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12"/>
      <c r="U36" s="12"/>
      <c r="V36" s="12">
        <v>9500</v>
      </c>
      <c r="W36" s="12"/>
      <c r="X36" s="12"/>
      <c r="Y36" s="12"/>
      <c r="Z36" s="12">
        <f t="shared" si="7"/>
        <v>2375</v>
      </c>
      <c r="AA36" s="12">
        <f t="shared" si="8"/>
        <v>0</v>
      </c>
      <c r="AB36" s="12">
        <f t="shared" si="9"/>
        <v>0</v>
      </c>
      <c r="AC36" s="12">
        <f t="shared" si="10"/>
        <v>0</v>
      </c>
      <c r="AD36" s="12">
        <f t="shared" si="11"/>
        <v>0</v>
      </c>
      <c r="AE36" s="12">
        <f t="shared" si="12"/>
        <v>0</v>
      </c>
      <c r="AF36" s="12">
        <f t="shared" si="13"/>
        <v>2375</v>
      </c>
      <c r="AG36" s="23">
        <v>0</v>
      </c>
      <c r="AH36" s="27" t="s">
        <v>90</v>
      </c>
    </row>
    <row r="37" spans="1:34" ht="19.5" thickBot="1" thickTop="1">
      <c r="A37" s="5"/>
      <c r="B37" s="23">
        <v>35</v>
      </c>
      <c r="C37" s="15">
        <v>15912</v>
      </c>
      <c r="D37" s="10" t="s">
        <v>158</v>
      </c>
      <c r="E37" s="10">
        <v>1</v>
      </c>
      <c r="F37" s="10" t="s">
        <v>179</v>
      </c>
      <c r="G37" s="43">
        <v>1</v>
      </c>
      <c r="H37" s="43">
        <v>1</v>
      </c>
      <c r="I37" s="43">
        <v>1</v>
      </c>
      <c r="J37" s="43">
        <v>1</v>
      </c>
      <c r="K37" s="43">
        <v>0</v>
      </c>
      <c r="L37" s="43">
        <v>3</v>
      </c>
      <c r="M37" s="43">
        <v>1</v>
      </c>
      <c r="N37" s="43">
        <v>1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11"/>
      <c r="U37" s="11"/>
      <c r="V37" s="11">
        <f>4059.96+6140</f>
        <v>10199.96</v>
      </c>
      <c r="W37" s="11"/>
      <c r="X37" s="11"/>
      <c r="Y37" s="11"/>
      <c r="Z37" s="11">
        <f t="shared" si="7"/>
        <v>3399.986666666666</v>
      </c>
      <c r="AA37" s="11">
        <f t="shared" si="8"/>
        <v>0</v>
      </c>
      <c r="AB37" s="11">
        <f t="shared" si="9"/>
        <v>0</v>
      </c>
      <c r="AC37" s="11">
        <f t="shared" si="10"/>
        <v>0</v>
      </c>
      <c r="AD37" s="11">
        <f t="shared" si="11"/>
        <v>0</v>
      </c>
      <c r="AE37" s="11">
        <f t="shared" si="12"/>
        <v>1019.9959999999999</v>
      </c>
      <c r="AF37" s="11">
        <f t="shared" si="13"/>
        <v>2379.9906666666666</v>
      </c>
      <c r="AG37" s="22">
        <v>0</v>
      </c>
      <c r="AH37" s="24" t="s">
        <v>170</v>
      </c>
    </row>
    <row r="38" spans="1:34" ht="19.5" thickBot="1" thickTop="1">
      <c r="A38" s="5"/>
      <c r="B38" s="23">
        <v>36</v>
      </c>
      <c r="C38" s="17">
        <v>2697</v>
      </c>
      <c r="D38" s="14" t="s">
        <v>153</v>
      </c>
      <c r="E38" s="14">
        <v>1</v>
      </c>
      <c r="F38" s="14" t="s">
        <v>180</v>
      </c>
      <c r="G38" s="42">
        <v>1</v>
      </c>
      <c r="H38" s="41">
        <v>1</v>
      </c>
      <c r="I38" s="41">
        <v>0</v>
      </c>
      <c r="J38" s="41">
        <v>1</v>
      </c>
      <c r="K38" s="42">
        <v>0</v>
      </c>
      <c r="L38" s="42">
        <v>5</v>
      </c>
      <c r="M38" s="41">
        <v>1</v>
      </c>
      <c r="N38" s="41">
        <v>1</v>
      </c>
      <c r="O38" s="41">
        <v>0</v>
      </c>
      <c r="P38" s="41">
        <v>0</v>
      </c>
      <c r="Q38" s="41">
        <v>1</v>
      </c>
      <c r="R38" s="41">
        <v>0</v>
      </c>
      <c r="S38" s="41">
        <v>0</v>
      </c>
      <c r="T38" s="20"/>
      <c r="U38" s="20"/>
      <c r="V38" s="20">
        <f>8541.29+3381.25</f>
        <v>11922.54</v>
      </c>
      <c r="W38" s="20"/>
      <c r="X38" s="20"/>
      <c r="Y38" s="20"/>
      <c r="Z38" s="12">
        <f t="shared" si="7"/>
        <v>2384.5080000000003</v>
      </c>
      <c r="AA38" s="12">
        <f t="shared" si="8"/>
        <v>0</v>
      </c>
      <c r="AB38" s="12">
        <f t="shared" si="9"/>
        <v>0</v>
      </c>
      <c r="AC38" s="12">
        <f t="shared" si="10"/>
        <v>0</v>
      </c>
      <c r="AD38" s="12">
        <f t="shared" si="11"/>
        <v>0</v>
      </c>
      <c r="AE38" s="12">
        <f t="shared" si="12"/>
        <v>0</v>
      </c>
      <c r="AF38" s="12">
        <f t="shared" si="13"/>
        <v>2384.5080000000003</v>
      </c>
      <c r="AG38" s="23">
        <v>0</v>
      </c>
      <c r="AH38" s="27" t="s">
        <v>167</v>
      </c>
    </row>
    <row r="39" spans="1:34" ht="19.5" thickBot="1" thickTop="1">
      <c r="A39" s="5"/>
      <c r="B39" s="23">
        <v>37</v>
      </c>
      <c r="C39" s="19">
        <v>15579</v>
      </c>
      <c r="D39" s="23" t="s">
        <v>158</v>
      </c>
      <c r="E39" s="23">
        <v>3</v>
      </c>
      <c r="F39" s="23" t="s">
        <v>182</v>
      </c>
      <c r="G39" s="42">
        <v>1</v>
      </c>
      <c r="H39" s="42">
        <v>1</v>
      </c>
      <c r="I39" s="42">
        <v>1</v>
      </c>
      <c r="J39" s="42">
        <v>1</v>
      </c>
      <c r="K39" s="42">
        <v>0</v>
      </c>
      <c r="L39" s="42">
        <v>4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12"/>
      <c r="U39" s="12"/>
      <c r="V39" s="12">
        <f>7667.24+6300</f>
        <v>13967.24</v>
      </c>
      <c r="W39" s="12"/>
      <c r="X39" s="12"/>
      <c r="Y39" s="12"/>
      <c r="Z39" s="12">
        <f t="shared" si="7"/>
        <v>3491.81</v>
      </c>
      <c r="AA39" s="12">
        <f t="shared" si="8"/>
        <v>0</v>
      </c>
      <c r="AB39" s="12">
        <f t="shared" si="9"/>
        <v>0</v>
      </c>
      <c r="AC39" s="12">
        <f t="shared" si="10"/>
        <v>0</v>
      </c>
      <c r="AD39" s="12">
        <f t="shared" si="11"/>
        <v>0</v>
      </c>
      <c r="AE39" s="12">
        <f t="shared" si="12"/>
        <v>1047.543</v>
      </c>
      <c r="AF39" s="12">
        <f t="shared" si="13"/>
        <v>2444.267</v>
      </c>
      <c r="AG39" s="14">
        <v>48</v>
      </c>
      <c r="AH39" s="28" t="s">
        <v>167</v>
      </c>
    </row>
    <row r="40" spans="1:34" ht="19.5" thickBot="1" thickTop="1">
      <c r="A40" s="5"/>
      <c r="B40" s="23">
        <v>38</v>
      </c>
      <c r="C40" s="17">
        <v>17988</v>
      </c>
      <c r="D40" s="14" t="s">
        <v>31</v>
      </c>
      <c r="E40" s="14">
        <v>1</v>
      </c>
      <c r="F40" s="14" t="s">
        <v>40</v>
      </c>
      <c r="G40" s="42">
        <v>1</v>
      </c>
      <c r="H40" s="42">
        <v>1</v>
      </c>
      <c r="I40" s="41">
        <v>0</v>
      </c>
      <c r="J40" s="42">
        <v>1</v>
      </c>
      <c r="K40" s="42">
        <v>0</v>
      </c>
      <c r="L40" s="45">
        <v>4</v>
      </c>
      <c r="M40" s="41">
        <v>1</v>
      </c>
      <c r="N40" s="41">
        <v>1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20"/>
      <c r="U40" s="20"/>
      <c r="V40" s="20">
        <v>10080.04</v>
      </c>
      <c r="W40" s="20"/>
      <c r="X40" s="20"/>
      <c r="Y40" s="20"/>
      <c r="Z40" s="12">
        <f t="shared" si="7"/>
        <v>2520.01</v>
      </c>
      <c r="AA40" s="12">
        <f t="shared" si="8"/>
        <v>0</v>
      </c>
      <c r="AB40" s="12">
        <f t="shared" si="9"/>
        <v>0</v>
      </c>
      <c r="AC40" s="12">
        <f t="shared" si="10"/>
        <v>0</v>
      </c>
      <c r="AD40" s="12">
        <f t="shared" si="11"/>
        <v>0</v>
      </c>
      <c r="AE40" s="12">
        <f t="shared" si="12"/>
        <v>0</v>
      </c>
      <c r="AF40" s="12">
        <f t="shared" si="13"/>
        <v>2520.01</v>
      </c>
      <c r="AG40" s="23">
        <v>0</v>
      </c>
      <c r="AH40" s="27" t="s">
        <v>41</v>
      </c>
    </row>
    <row r="41" spans="1:34" ht="19.5" thickBot="1" thickTop="1">
      <c r="A41" s="5"/>
      <c r="B41" s="23">
        <v>39</v>
      </c>
      <c r="C41" s="17">
        <v>16870</v>
      </c>
      <c r="D41" s="14" t="s">
        <v>31</v>
      </c>
      <c r="E41" s="14">
        <v>5</v>
      </c>
      <c r="F41" s="14" t="s">
        <v>127</v>
      </c>
      <c r="G41" s="42">
        <v>1</v>
      </c>
      <c r="H41" s="41">
        <v>1</v>
      </c>
      <c r="I41" s="41">
        <v>0</v>
      </c>
      <c r="J41" s="41">
        <v>1</v>
      </c>
      <c r="K41" s="42">
        <v>0</v>
      </c>
      <c r="L41" s="42">
        <v>4</v>
      </c>
      <c r="M41" s="41">
        <v>1</v>
      </c>
      <c r="N41" s="41">
        <v>1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20"/>
      <c r="U41" s="20"/>
      <c r="V41" s="20">
        <v>10403.83</v>
      </c>
      <c r="W41" s="20"/>
      <c r="X41" s="20"/>
      <c r="Y41" s="20"/>
      <c r="Z41" s="12">
        <f t="shared" si="7"/>
        <v>2600.9575</v>
      </c>
      <c r="AA41" s="12">
        <f t="shared" si="8"/>
        <v>0</v>
      </c>
      <c r="AB41" s="12">
        <f t="shared" si="9"/>
        <v>0</v>
      </c>
      <c r="AC41" s="12">
        <f t="shared" si="10"/>
        <v>0</v>
      </c>
      <c r="AD41" s="12">
        <f t="shared" si="11"/>
        <v>0</v>
      </c>
      <c r="AE41" s="12">
        <f t="shared" si="12"/>
        <v>0</v>
      </c>
      <c r="AF41" s="12">
        <f t="shared" si="13"/>
        <v>2600.9575</v>
      </c>
      <c r="AG41" s="23">
        <v>31</v>
      </c>
      <c r="AH41" s="27" t="s">
        <v>126</v>
      </c>
    </row>
    <row r="42" spans="1:34" ht="19.5" thickBot="1" thickTop="1">
      <c r="A42" s="5"/>
      <c r="B42" s="23">
        <v>40</v>
      </c>
      <c r="C42" s="17">
        <v>2652</v>
      </c>
      <c r="D42" s="14" t="s">
        <v>153</v>
      </c>
      <c r="E42" s="14">
        <v>1</v>
      </c>
      <c r="F42" s="14" t="s">
        <v>183</v>
      </c>
      <c r="G42" s="42">
        <v>1</v>
      </c>
      <c r="H42" s="41">
        <v>1</v>
      </c>
      <c r="I42" s="41">
        <v>0</v>
      </c>
      <c r="J42" s="41">
        <v>1</v>
      </c>
      <c r="K42" s="42">
        <v>0</v>
      </c>
      <c r="L42" s="42">
        <v>4</v>
      </c>
      <c r="M42" s="41">
        <v>1</v>
      </c>
      <c r="N42" s="41">
        <v>1</v>
      </c>
      <c r="O42" s="41">
        <v>1</v>
      </c>
      <c r="P42" s="41">
        <v>0</v>
      </c>
      <c r="Q42" s="41">
        <v>0</v>
      </c>
      <c r="R42" s="41">
        <v>0</v>
      </c>
      <c r="S42" s="41">
        <v>0</v>
      </c>
      <c r="T42" s="20"/>
      <c r="U42" s="20"/>
      <c r="V42" s="20">
        <f>7524.2+7355.8</f>
        <v>14880</v>
      </c>
      <c r="W42" s="20"/>
      <c r="X42" s="20"/>
      <c r="Y42" s="20"/>
      <c r="Z42" s="12">
        <f t="shared" si="7"/>
        <v>3720</v>
      </c>
      <c r="AA42" s="12">
        <f t="shared" si="8"/>
        <v>1116</v>
      </c>
      <c r="AB42" s="12">
        <f t="shared" si="9"/>
        <v>0</v>
      </c>
      <c r="AC42" s="12">
        <f t="shared" si="10"/>
        <v>0</v>
      </c>
      <c r="AD42" s="12">
        <f t="shared" si="11"/>
        <v>0</v>
      </c>
      <c r="AE42" s="12">
        <f t="shared" si="12"/>
        <v>0</v>
      </c>
      <c r="AF42" s="12">
        <f t="shared" si="13"/>
        <v>2604</v>
      </c>
      <c r="AG42" s="23">
        <v>0</v>
      </c>
      <c r="AH42" s="27" t="s">
        <v>76</v>
      </c>
    </row>
    <row r="43" spans="1:34" ht="19.5" thickBot="1" thickTop="1">
      <c r="A43" s="5"/>
      <c r="B43" s="23">
        <v>41</v>
      </c>
      <c r="C43" s="19">
        <v>15886</v>
      </c>
      <c r="D43" s="23" t="s">
        <v>158</v>
      </c>
      <c r="E43" s="23">
        <v>1</v>
      </c>
      <c r="F43" s="23" t="s">
        <v>184</v>
      </c>
      <c r="G43" s="42">
        <v>1</v>
      </c>
      <c r="H43" s="42">
        <v>1</v>
      </c>
      <c r="I43" s="42">
        <v>0</v>
      </c>
      <c r="J43" s="42">
        <v>1</v>
      </c>
      <c r="K43" s="42">
        <v>0</v>
      </c>
      <c r="L43" s="42">
        <v>4</v>
      </c>
      <c r="M43" s="42">
        <v>1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1</v>
      </c>
      <c r="T43" s="12"/>
      <c r="U43" s="12"/>
      <c r="V43" s="12">
        <f>5802.17+9117.12</f>
        <v>14919.29</v>
      </c>
      <c r="W43" s="12"/>
      <c r="X43" s="12"/>
      <c r="Y43" s="12"/>
      <c r="Z43" s="12">
        <f t="shared" si="7"/>
        <v>3729.8225</v>
      </c>
      <c r="AA43" s="12">
        <f t="shared" si="8"/>
        <v>0</v>
      </c>
      <c r="AB43" s="12">
        <f t="shared" si="9"/>
        <v>0</v>
      </c>
      <c r="AC43" s="12">
        <f t="shared" si="10"/>
        <v>0</v>
      </c>
      <c r="AD43" s="12">
        <f t="shared" si="11"/>
        <v>1118.94675</v>
      </c>
      <c r="AE43" s="12">
        <f t="shared" si="12"/>
        <v>0</v>
      </c>
      <c r="AF43" s="12">
        <f t="shared" si="13"/>
        <v>2610.87575</v>
      </c>
      <c r="AG43" s="23">
        <v>0</v>
      </c>
      <c r="AH43" s="27" t="s">
        <v>185</v>
      </c>
    </row>
    <row r="44" spans="1:34" ht="19.5" thickBot="1" thickTop="1">
      <c r="A44" s="5"/>
      <c r="B44" s="23">
        <v>42</v>
      </c>
      <c r="C44" s="17">
        <v>17869</v>
      </c>
      <c r="D44" s="14" t="s">
        <v>31</v>
      </c>
      <c r="E44" s="14">
        <v>1</v>
      </c>
      <c r="F44" s="14" t="s">
        <v>66</v>
      </c>
      <c r="G44" s="41">
        <v>1</v>
      </c>
      <c r="H44" s="42">
        <v>1</v>
      </c>
      <c r="I44" s="41">
        <v>0</v>
      </c>
      <c r="J44" s="42">
        <v>1</v>
      </c>
      <c r="K44" s="41">
        <v>0</v>
      </c>
      <c r="L44" s="41">
        <v>3</v>
      </c>
      <c r="M44" s="41">
        <v>1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21"/>
      <c r="U44" s="21"/>
      <c r="V44" s="21">
        <v>7962.95</v>
      </c>
      <c r="W44" s="21"/>
      <c r="X44" s="21"/>
      <c r="Y44" s="21"/>
      <c r="Z44" s="12">
        <f t="shared" si="7"/>
        <v>2654.3166666666666</v>
      </c>
      <c r="AA44" s="12">
        <f t="shared" si="8"/>
        <v>0</v>
      </c>
      <c r="AB44" s="12">
        <f t="shared" si="9"/>
        <v>0</v>
      </c>
      <c r="AC44" s="12">
        <f t="shared" si="10"/>
        <v>0</v>
      </c>
      <c r="AD44" s="12">
        <f t="shared" si="11"/>
        <v>0</v>
      </c>
      <c r="AE44" s="12">
        <f t="shared" si="12"/>
        <v>0</v>
      </c>
      <c r="AF44" s="12">
        <f t="shared" si="13"/>
        <v>2654.3166666666666</v>
      </c>
      <c r="AG44" s="23">
        <v>0</v>
      </c>
      <c r="AH44" s="27" t="s">
        <v>61</v>
      </c>
    </row>
    <row r="45" spans="1:34" ht="19.5" thickBot="1" thickTop="1">
      <c r="A45" s="5"/>
      <c r="B45" s="23">
        <v>43</v>
      </c>
      <c r="C45" s="17">
        <v>16558</v>
      </c>
      <c r="D45" s="14" t="s">
        <v>31</v>
      </c>
      <c r="E45" s="14">
        <v>7</v>
      </c>
      <c r="F45" s="14" t="s">
        <v>53</v>
      </c>
      <c r="G45" s="41">
        <v>1</v>
      </c>
      <c r="H45" s="42">
        <v>1</v>
      </c>
      <c r="I45" s="41">
        <v>0</v>
      </c>
      <c r="J45" s="42">
        <v>1</v>
      </c>
      <c r="K45" s="42">
        <v>0</v>
      </c>
      <c r="L45" s="42">
        <v>2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1</v>
      </c>
      <c r="S45" s="41">
        <v>0</v>
      </c>
      <c r="T45" s="12"/>
      <c r="U45" s="12"/>
      <c r="V45" s="12">
        <v>5929.58</v>
      </c>
      <c r="W45" s="12"/>
      <c r="X45" s="12"/>
      <c r="Y45" s="12"/>
      <c r="Z45" s="12">
        <f t="shared" si="7"/>
        <v>2964.79</v>
      </c>
      <c r="AA45" s="12">
        <f t="shared" si="8"/>
        <v>0</v>
      </c>
      <c r="AB45" s="12">
        <f t="shared" si="9"/>
        <v>0</v>
      </c>
      <c r="AC45" s="12">
        <f t="shared" si="10"/>
        <v>296.479</v>
      </c>
      <c r="AD45" s="12">
        <f t="shared" si="11"/>
        <v>0</v>
      </c>
      <c r="AE45" s="12">
        <f t="shared" si="12"/>
        <v>0</v>
      </c>
      <c r="AF45" s="12">
        <f t="shared" si="13"/>
        <v>2668.311</v>
      </c>
      <c r="AG45" s="23">
        <v>36</v>
      </c>
      <c r="AH45" s="27" t="s">
        <v>54</v>
      </c>
    </row>
    <row r="46" spans="1:34" ht="19.5" thickBot="1" thickTop="1">
      <c r="A46" s="5"/>
      <c r="B46" s="23">
        <v>44</v>
      </c>
      <c r="C46" s="17">
        <v>18007</v>
      </c>
      <c r="D46" s="14" t="s">
        <v>31</v>
      </c>
      <c r="E46" s="14">
        <v>1</v>
      </c>
      <c r="F46" s="14" t="s">
        <v>146</v>
      </c>
      <c r="G46" s="41">
        <v>1</v>
      </c>
      <c r="H46" s="41">
        <v>1</v>
      </c>
      <c r="I46" s="41">
        <v>0</v>
      </c>
      <c r="J46" s="41">
        <v>1</v>
      </c>
      <c r="K46" s="42">
        <v>0</v>
      </c>
      <c r="L46" s="42">
        <v>4</v>
      </c>
      <c r="M46" s="42">
        <v>1</v>
      </c>
      <c r="N46" s="41">
        <v>1</v>
      </c>
      <c r="O46" s="41">
        <v>0</v>
      </c>
      <c r="P46" s="41">
        <v>0</v>
      </c>
      <c r="Q46" s="41">
        <v>1</v>
      </c>
      <c r="R46" s="41">
        <v>0</v>
      </c>
      <c r="S46" s="41">
        <v>0</v>
      </c>
      <c r="T46" s="12"/>
      <c r="U46" s="12"/>
      <c r="V46" s="12">
        <v>10902.03</v>
      </c>
      <c r="W46" s="12"/>
      <c r="X46" s="12"/>
      <c r="Y46" s="12"/>
      <c r="Z46" s="12">
        <f t="shared" si="7"/>
        <v>2725.5075</v>
      </c>
      <c r="AA46" s="12">
        <f t="shared" si="8"/>
        <v>0</v>
      </c>
      <c r="AB46" s="12">
        <f t="shared" si="9"/>
        <v>0</v>
      </c>
      <c r="AC46" s="12">
        <f t="shared" si="10"/>
        <v>0</v>
      </c>
      <c r="AD46" s="12">
        <f t="shared" si="11"/>
        <v>0</v>
      </c>
      <c r="AE46" s="12">
        <f t="shared" si="12"/>
        <v>0</v>
      </c>
      <c r="AF46" s="12">
        <f t="shared" si="13"/>
        <v>2725.5075</v>
      </c>
      <c r="AG46" s="14">
        <v>0</v>
      </c>
      <c r="AH46" s="8" t="s">
        <v>147</v>
      </c>
    </row>
    <row r="47" spans="1:34" ht="19.5" thickBot="1" thickTop="1">
      <c r="A47" s="5"/>
      <c r="B47" s="23">
        <v>45</v>
      </c>
      <c r="C47" s="17">
        <v>16415</v>
      </c>
      <c r="D47" s="14" t="s">
        <v>31</v>
      </c>
      <c r="E47" s="14">
        <v>7</v>
      </c>
      <c r="F47" s="14" t="s">
        <v>74</v>
      </c>
      <c r="G47" s="42">
        <v>1</v>
      </c>
      <c r="H47" s="42">
        <v>1</v>
      </c>
      <c r="I47" s="41">
        <v>0</v>
      </c>
      <c r="J47" s="42">
        <v>1</v>
      </c>
      <c r="K47" s="42">
        <v>0</v>
      </c>
      <c r="L47" s="42">
        <v>4</v>
      </c>
      <c r="M47" s="41">
        <v>1</v>
      </c>
      <c r="N47" s="41">
        <v>1</v>
      </c>
      <c r="O47" s="41">
        <v>1</v>
      </c>
      <c r="P47" s="41">
        <v>0</v>
      </c>
      <c r="Q47" s="41">
        <v>0</v>
      </c>
      <c r="R47" s="41">
        <v>0</v>
      </c>
      <c r="S47" s="41">
        <v>1</v>
      </c>
      <c r="T47" s="20"/>
      <c r="U47" s="20"/>
      <c r="V47" s="20">
        <v>27520.28</v>
      </c>
      <c r="W47" s="20"/>
      <c r="X47" s="20"/>
      <c r="Y47" s="20"/>
      <c r="Z47" s="12">
        <f t="shared" si="7"/>
        <v>6880.07</v>
      </c>
      <c r="AA47" s="12">
        <f t="shared" si="8"/>
        <v>2064.0209999999997</v>
      </c>
      <c r="AB47" s="12">
        <f t="shared" si="9"/>
        <v>0</v>
      </c>
      <c r="AC47" s="12">
        <f t="shared" si="10"/>
        <v>0</v>
      </c>
      <c r="AD47" s="12">
        <f t="shared" si="11"/>
        <v>2064.0209999999997</v>
      </c>
      <c r="AE47" s="12">
        <f t="shared" si="12"/>
        <v>0</v>
      </c>
      <c r="AF47" s="12">
        <f t="shared" si="13"/>
        <v>2752.0280000000002</v>
      </c>
      <c r="AG47" s="23">
        <v>48</v>
      </c>
      <c r="AH47" s="27" t="s">
        <v>33</v>
      </c>
    </row>
    <row r="48" spans="1:34" ht="19.5" thickBot="1" thickTop="1">
      <c r="A48" s="5"/>
      <c r="B48" s="23">
        <v>46</v>
      </c>
      <c r="C48" s="17">
        <v>16949</v>
      </c>
      <c r="D48" s="14" t="s">
        <v>31</v>
      </c>
      <c r="E48" s="14">
        <v>5</v>
      </c>
      <c r="F48" s="14" t="s">
        <v>98</v>
      </c>
      <c r="G48" s="42">
        <v>1</v>
      </c>
      <c r="H48" s="41">
        <v>1</v>
      </c>
      <c r="I48" s="41">
        <v>0</v>
      </c>
      <c r="J48" s="41">
        <v>1</v>
      </c>
      <c r="K48" s="42">
        <v>1</v>
      </c>
      <c r="L48" s="42">
        <v>2</v>
      </c>
      <c r="M48" s="41">
        <v>1</v>
      </c>
      <c r="N48" s="41">
        <v>1</v>
      </c>
      <c r="O48" s="41">
        <v>0</v>
      </c>
      <c r="P48" s="41">
        <v>1</v>
      </c>
      <c r="Q48" s="41">
        <v>0</v>
      </c>
      <c r="R48" s="41">
        <v>0</v>
      </c>
      <c r="S48" s="41">
        <v>0</v>
      </c>
      <c r="T48" s="20"/>
      <c r="U48" s="20"/>
      <c r="V48" s="20">
        <v>6960.11</v>
      </c>
      <c r="W48" s="20"/>
      <c r="X48" s="20"/>
      <c r="Y48" s="20"/>
      <c r="Z48" s="12">
        <f t="shared" si="7"/>
        <v>3480.055</v>
      </c>
      <c r="AA48" s="12">
        <f t="shared" si="8"/>
        <v>0</v>
      </c>
      <c r="AB48" s="12">
        <f t="shared" si="9"/>
        <v>696.011</v>
      </c>
      <c r="AC48" s="12">
        <f t="shared" si="10"/>
        <v>0</v>
      </c>
      <c r="AD48" s="12">
        <f t="shared" si="11"/>
        <v>0</v>
      </c>
      <c r="AE48" s="12">
        <f t="shared" si="12"/>
        <v>0</v>
      </c>
      <c r="AF48" s="12">
        <f t="shared" si="13"/>
        <v>2784.044</v>
      </c>
      <c r="AG48" s="14">
        <v>84</v>
      </c>
      <c r="AH48" s="28" t="s">
        <v>99</v>
      </c>
    </row>
    <row r="49" spans="1:34" ht="19.5" thickBot="1" thickTop="1">
      <c r="A49" s="5"/>
      <c r="B49" s="23">
        <v>47</v>
      </c>
      <c r="C49" s="17">
        <v>16852</v>
      </c>
      <c r="D49" s="14" t="s">
        <v>31</v>
      </c>
      <c r="E49" s="14">
        <v>5</v>
      </c>
      <c r="F49" s="14" t="s">
        <v>142</v>
      </c>
      <c r="G49" s="43">
        <v>1</v>
      </c>
      <c r="H49" s="44">
        <v>1</v>
      </c>
      <c r="I49" s="44">
        <v>0</v>
      </c>
      <c r="J49" s="44">
        <v>1</v>
      </c>
      <c r="K49" s="43">
        <v>0</v>
      </c>
      <c r="L49" s="43">
        <v>2</v>
      </c>
      <c r="M49" s="44">
        <v>1</v>
      </c>
      <c r="N49" s="44">
        <v>1</v>
      </c>
      <c r="O49" s="44">
        <v>0</v>
      </c>
      <c r="P49" s="44">
        <v>0</v>
      </c>
      <c r="Q49" s="44">
        <v>0</v>
      </c>
      <c r="R49" s="44">
        <v>1</v>
      </c>
      <c r="S49" s="44">
        <v>0</v>
      </c>
      <c r="T49" s="18"/>
      <c r="U49" s="18"/>
      <c r="V49" s="18">
        <v>6500</v>
      </c>
      <c r="W49" s="18"/>
      <c r="X49" s="18"/>
      <c r="Y49" s="18"/>
      <c r="Z49" s="11">
        <f t="shared" si="7"/>
        <v>3250</v>
      </c>
      <c r="AA49" s="11">
        <f t="shared" si="8"/>
        <v>0</v>
      </c>
      <c r="AB49" s="11">
        <f t="shared" si="9"/>
        <v>0</v>
      </c>
      <c r="AC49" s="11">
        <f t="shared" si="10"/>
        <v>325</v>
      </c>
      <c r="AD49" s="11">
        <f t="shared" si="11"/>
        <v>0</v>
      </c>
      <c r="AE49" s="11">
        <f t="shared" si="12"/>
        <v>0</v>
      </c>
      <c r="AF49" s="11">
        <f t="shared" si="13"/>
        <v>2925</v>
      </c>
      <c r="AG49" s="22">
        <v>51</v>
      </c>
      <c r="AH49" s="7" t="s">
        <v>61</v>
      </c>
    </row>
    <row r="50" spans="1:34" ht="19.5" thickBot="1" thickTop="1">
      <c r="A50" s="5"/>
      <c r="B50" s="23">
        <v>48</v>
      </c>
      <c r="C50" s="17">
        <v>15574</v>
      </c>
      <c r="D50" s="14" t="s">
        <v>158</v>
      </c>
      <c r="E50" s="14">
        <v>3</v>
      </c>
      <c r="F50" s="14" t="s">
        <v>186</v>
      </c>
      <c r="G50" s="41">
        <v>1</v>
      </c>
      <c r="H50" s="41">
        <v>1</v>
      </c>
      <c r="I50" s="41">
        <v>0</v>
      </c>
      <c r="J50" s="41">
        <v>1</v>
      </c>
      <c r="K50" s="42">
        <v>0</v>
      </c>
      <c r="L50" s="42">
        <v>4</v>
      </c>
      <c r="M50" s="42">
        <v>1</v>
      </c>
      <c r="N50" s="41">
        <v>1</v>
      </c>
      <c r="O50" s="41">
        <v>1</v>
      </c>
      <c r="P50" s="41">
        <v>0</v>
      </c>
      <c r="Q50" s="41">
        <v>1</v>
      </c>
      <c r="R50" s="41">
        <v>0</v>
      </c>
      <c r="S50" s="41">
        <v>0</v>
      </c>
      <c r="T50" s="12"/>
      <c r="U50" s="12"/>
      <c r="V50" s="12">
        <f>7456.15+9452.42</f>
        <v>16908.57</v>
      </c>
      <c r="W50" s="12"/>
      <c r="X50" s="12"/>
      <c r="Y50" s="12"/>
      <c r="Z50" s="12">
        <f t="shared" si="7"/>
        <v>4227.1425</v>
      </c>
      <c r="AA50" s="12">
        <f t="shared" si="8"/>
        <v>1268.14275</v>
      </c>
      <c r="AB50" s="12">
        <f t="shared" si="9"/>
        <v>0</v>
      </c>
      <c r="AC50" s="12">
        <f t="shared" si="10"/>
        <v>0</v>
      </c>
      <c r="AD50" s="12">
        <f t="shared" si="11"/>
        <v>0</v>
      </c>
      <c r="AE50" s="12">
        <f t="shared" si="12"/>
        <v>0</v>
      </c>
      <c r="AF50" s="12">
        <f t="shared" si="13"/>
        <v>2958.99975</v>
      </c>
      <c r="AG50" s="23">
        <v>21</v>
      </c>
      <c r="AH50" s="27" t="s">
        <v>167</v>
      </c>
    </row>
    <row r="51" spans="1:35" s="4" customFormat="1" ht="19.5" thickBot="1" thickTop="1">
      <c r="A51" s="6">
        <v>8</v>
      </c>
      <c r="B51" s="23">
        <v>49</v>
      </c>
      <c r="C51" s="19">
        <v>2627</v>
      </c>
      <c r="D51" s="14" t="s">
        <v>153</v>
      </c>
      <c r="E51" s="23">
        <v>1</v>
      </c>
      <c r="F51" s="23" t="s">
        <v>187</v>
      </c>
      <c r="G51" s="42">
        <v>1</v>
      </c>
      <c r="H51" s="42">
        <v>1</v>
      </c>
      <c r="I51" s="42">
        <v>0</v>
      </c>
      <c r="J51" s="42">
        <v>1</v>
      </c>
      <c r="K51" s="42">
        <v>0</v>
      </c>
      <c r="L51" s="42">
        <v>4</v>
      </c>
      <c r="M51" s="42">
        <v>1</v>
      </c>
      <c r="N51" s="42">
        <v>1</v>
      </c>
      <c r="O51" s="42">
        <v>1</v>
      </c>
      <c r="P51" s="42">
        <v>0</v>
      </c>
      <c r="Q51" s="42">
        <v>0</v>
      </c>
      <c r="R51" s="42">
        <v>0</v>
      </c>
      <c r="S51" s="42">
        <v>0</v>
      </c>
      <c r="T51" s="12"/>
      <c r="U51" s="12"/>
      <c r="V51" s="12">
        <v>17080.06</v>
      </c>
      <c r="W51" s="12"/>
      <c r="X51" s="12"/>
      <c r="Y51" s="12"/>
      <c r="Z51" s="12">
        <f t="shared" si="7"/>
        <v>4270.015</v>
      </c>
      <c r="AA51" s="12">
        <f t="shared" si="8"/>
        <v>1281.0045</v>
      </c>
      <c r="AB51" s="12">
        <f t="shared" si="9"/>
        <v>0</v>
      </c>
      <c r="AC51" s="12">
        <f t="shared" si="10"/>
        <v>0</v>
      </c>
      <c r="AD51" s="12">
        <f t="shared" si="11"/>
        <v>0</v>
      </c>
      <c r="AE51" s="12">
        <f t="shared" si="12"/>
        <v>0</v>
      </c>
      <c r="AF51" s="12">
        <f t="shared" si="13"/>
        <v>2989.0105000000003</v>
      </c>
      <c r="AG51" s="14">
        <v>0</v>
      </c>
      <c r="AH51" s="25" t="s">
        <v>83</v>
      </c>
      <c r="AI51" s="1"/>
    </row>
    <row r="52" spans="1:35" s="4" customFormat="1" ht="19.5" thickBot="1" thickTop="1">
      <c r="A52" s="6"/>
      <c r="B52" s="23">
        <v>50</v>
      </c>
      <c r="C52" s="19">
        <v>2665</v>
      </c>
      <c r="D52" s="23" t="s">
        <v>153</v>
      </c>
      <c r="E52" s="23">
        <v>1</v>
      </c>
      <c r="F52" s="23" t="s">
        <v>188</v>
      </c>
      <c r="G52" s="42">
        <v>1</v>
      </c>
      <c r="H52" s="42">
        <v>1</v>
      </c>
      <c r="I52" s="42">
        <v>0</v>
      </c>
      <c r="J52" s="42">
        <v>1</v>
      </c>
      <c r="K52" s="42">
        <v>0</v>
      </c>
      <c r="L52" s="42">
        <v>5</v>
      </c>
      <c r="M52" s="42">
        <v>1</v>
      </c>
      <c r="N52" s="42">
        <v>1</v>
      </c>
      <c r="O52" s="42">
        <v>0</v>
      </c>
      <c r="P52" s="42">
        <v>0</v>
      </c>
      <c r="Q52" s="42">
        <v>1</v>
      </c>
      <c r="R52" s="42">
        <v>0</v>
      </c>
      <c r="S52" s="42">
        <v>0</v>
      </c>
      <c r="T52" s="12"/>
      <c r="U52" s="12"/>
      <c r="V52" s="12">
        <f>14729.88+590.32</f>
        <v>15320.199999999999</v>
      </c>
      <c r="W52" s="12"/>
      <c r="X52" s="12"/>
      <c r="Y52" s="12"/>
      <c r="Z52" s="12">
        <f t="shared" si="7"/>
        <v>3064.04</v>
      </c>
      <c r="AA52" s="12">
        <f t="shared" si="8"/>
        <v>0</v>
      </c>
      <c r="AB52" s="12">
        <f t="shared" si="9"/>
        <v>0</v>
      </c>
      <c r="AC52" s="12">
        <f t="shared" si="10"/>
        <v>0</v>
      </c>
      <c r="AD52" s="12">
        <f t="shared" si="11"/>
        <v>0</v>
      </c>
      <c r="AE52" s="12">
        <f t="shared" si="12"/>
        <v>0</v>
      </c>
      <c r="AF52" s="12">
        <f t="shared" si="13"/>
        <v>3064.04</v>
      </c>
      <c r="AG52" s="14">
        <v>0</v>
      </c>
      <c r="AH52" s="28" t="s">
        <v>54</v>
      </c>
      <c r="AI52" s="1"/>
    </row>
    <row r="53" spans="1:34" s="4" customFormat="1" ht="19.5" thickBot="1" thickTop="1">
      <c r="A53" s="6"/>
      <c r="B53" s="23">
        <v>51</v>
      </c>
      <c r="C53" s="17">
        <v>16968</v>
      </c>
      <c r="D53" s="14" t="s">
        <v>31</v>
      </c>
      <c r="E53" s="14">
        <v>5</v>
      </c>
      <c r="F53" s="14" t="s">
        <v>132</v>
      </c>
      <c r="G53" s="43">
        <v>1</v>
      </c>
      <c r="H53" s="44">
        <v>1</v>
      </c>
      <c r="I53" s="44">
        <v>1</v>
      </c>
      <c r="J53" s="44">
        <v>1</v>
      </c>
      <c r="K53" s="43">
        <v>0</v>
      </c>
      <c r="L53" s="43">
        <v>4</v>
      </c>
      <c r="M53" s="44">
        <v>1</v>
      </c>
      <c r="N53" s="44">
        <v>1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18"/>
      <c r="U53" s="18"/>
      <c r="V53" s="18">
        <v>17592.72</v>
      </c>
      <c r="W53" s="18"/>
      <c r="X53" s="18"/>
      <c r="Y53" s="18"/>
      <c r="Z53" s="11">
        <f t="shared" si="7"/>
        <v>4398.18</v>
      </c>
      <c r="AA53" s="11">
        <f t="shared" si="8"/>
        <v>0</v>
      </c>
      <c r="AB53" s="11">
        <f t="shared" si="9"/>
        <v>0</v>
      </c>
      <c r="AC53" s="11">
        <f t="shared" si="10"/>
        <v>0</v>
      </c>
      <c r="AD53" s="11">
        <f t="shared" si="11"/>
        <v>0</v>
      </c>
      <c r="AE53" s="11">
        <f t="shared" si="12"/>
        <v>1319.454</v>
      </c>
      <c r="AF53" s="11">
        <f t="shared" si="13"/>
        <v>3078.7260000000006</v>
      </c>
      <c r="AG53" s="22">
        <v>129</v>
      </c>
      <c r="AH53" s="24" t="s">
        <v>54</v>
      </c>
    </row>
    <row r="54" spans="1:35" s="4" customFormat="1" ht="19.5" thickBot="1" thickTop="1">
      <c r="A54" s="6"/>
      <c r="B54" s="23">
        <v>52</v>
      </c>
      <c r="C54" s="19">
        <v>17902</v>
      </c>
      <c r="D54" s="23" t="s">
        <v>31</v>
      </c>
      <c r="E54" s="23">
        <v>1</v>
      </c>
      <c r="F54" s="14" t="s">
        <v>105</v>
      </c>
      <c r="G54" s="42">
        <v>1</v>
      </c>
      <c r="H54" s="42">
        <v>1</v>
      </c>
      <c r="I54" s="42">
        <v>0</v>
      </c>
      <c r="J54" s="42">
        <v>1</v>
      </c>
      <c r="K54" s="42">
        <v>0</v>
      </c>
      <c r="L54" s="42">
        <v>3</v>
      </c>
      <c r="M54" s="42">
        <v>1</v>
      </c>
      <c r="N54" s="42">
        <v>1</v>
      </c>
      <c r="O54" s="42">
        <v>0</v>
      </c>
      <c r="P54" s="42">
        <v>0</v>
      </c>
      <c r="Q54" s="42">
        <v>1</v>
      </c>
      <c r="R54" s="42">
        <v>0</v>
      </c>
      <c r="S54" s="42">
        <v>1</v>
      </c>
      <c r="T54" s="12"/>
      <c r="U54" s="12"/>
      <c r="V54" s="12">
        <v>13459.97</v>
      </c>
      <c r="W54" s="12"/>
      <c r="X54" s="12"/>
      <c r="Y54" s="12"/>
      <c r="Z54" s="12">
        <f t="shared" si="7"/>
        <v>4486.656666666667</v>
      </c>
      <c r="AA54" s="12">
        <f t="shared" si="8"/>
        <v>0</v>
      </c>
      <c r="AB54" s="12">
        <f t="shared" si="9"/>
        <v>0</v>
      </c>
      <c r="AC54" s="12">
        <f t="shared" si="10"/>
        <v>0</v>
      </c>
      <c r="AD54" s="12">
        <f t="shared" si="11"/>
        <v>1345.997</v>
      </c>
      <c r="AE54" s="12">
        <f t="shared" si="12"/>
        <v>0</v>
      </c>
      <c r="AF54" s="12">
        <f t="shared" si="13"/>
        <v>3140.6596666666665</v>
      </c>
      <c r="AG54" s="23">
        <v>0</v>
      </c>
      <c r="AH54" s="27" t="s">
        <v>33</v>
      </c>
      <c r="AI54" s="1"/>
    </row>
    <row r="55" spans="1:35" s="4" customFormat="1" ht="19.5" thickBot="1" thickTop="1">
      <c r="A55" s="6"/>
      <c r="B55" s="23">
        <v>53</v>
      </c>
      <c r="C55" s="17">
        <v>17871</v>
      </c>
      <c r="D55" s="14" t="s">
        <v>31</v>
      </c>
      <c r="E55" s="14">
        <v>1</v>
      </c>
      <c r="F55" s="14" t="s">
        <v>75</v>
      </c>
      <c r="G55" s="42">
        <v>1</v>
      </c>
      <c r="H55" s="42">
        <v>1</v>
      </c>
      <c r="I55" s="41">
        <v>0</v>
      </c>
      <c r="J55" s="42">
        <v>1</v>
      </c>
      <c r="K55" s="42">
        <v>0</v>
      </c>
      <c r="L55" s="42">
        <v>5</v>
      </c>
      <c r="M55" s="41">
        <v>1</v>
      </c>
      <c r="N55" s="41">
        <v>1</v>
      </c>
      <c r="O55" s="41">
        <v>0</v>
      </c>
      <c r="P55" s="41">
        <v>0</v>
      </c>
      <c r="Q55" s="41">
        <v>1</v>
      </c>
      <c r="R55" s="41">
        <v>0</v>
      </c>
      <c r="S55" s="41">
        <v>0</v>
      </c>
      <c r="T55" s="20"/>
      <c r="U55" s="20"/>
      <c r="V55" s="20">
        <v>16203.23</v>
      </c>
      <c r="W55" s="20"/>
      <c r="X55" s="20"/>
      <c r="Y55" s="20"/>
      <c r="Z55" s="12">
        <f t="shared" si="7"/>
        <v>3240.6459999999997</v>
      </c>
      <c r="AA55" s="12">
        <f t="shared" si="8"/>
        <v>0</v>
      </c>
      <c r="AB55" s="12">
        <f t="shared" si="9"/>
        <v>0</v>
      </c>
      <c r="AC55" s="12">
        <f t="shared" si="10"/>
        <v>0</v>
      </c>
      <c r="AD55" s="12">
        <f t="shared" si="11"/>
        <v>0</v>
      </c>
      <c r="AE55" s="12">
        <f t="shared" si="12"/>
        <v>0</v>
      </c>
      <c r="AF55" s="12">
        <f t="shared" si="13"/>
        <v>3240.6459999999997</v>
      </c>
      <c r="AG55" s="23">
        <v>0</v>
      </c>
      <c r="AH55" s="27" t="s">
        <v>76</v>
      </c>
      <c r="AI55" s="1"/>
    </row>
    <row r="56" spans="1:34" s="4" customFormat="1" ht="19.5" thickBot="1" thickTop="1">
      <c r="A56" s="6"/>
      <c r="B56" s="23">
        <v>54</v>
      </c>
      <c r="C56" s="19">
        <v>16831</v>
      </c>
      <c r="D56" s="23" t="s">
        <v>31</v>
      </c>
      <c r="E56" s="23">
        <v>5</v>
      </c>
      <c r="F56" s="14" t="s">
        <v>44</v>
      </c>
      <c r="G56" s="42">
        <v>1</v>
      </c>
      <c r="H56" s="42">
        <v>1</v>
      </c>
      <c r="I56" s="42">
        <v>0</v>
      </c>
      <c r="J56" s="42">
        <v>1</v>
      </c>
      <c r="K56" s="42">
        <v>1</v>
      </c>
      <c r="L56" s="45">
        <v>4</v>
      </c>
      <c r="M56" s="41">
        <v>1</v>
      </c>
      <c r="N56" s="41">
        <v>1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12"/>
      <c r="U56" s="12"/>
      <c r="V56" s="12">
        <v>16330.83</v>
      </c>
      <c r="W56" s="12"/>
      <c r="X56" s="12"/>
      <c r="Y56" s="12"/>
      <c r="Z56" s="12">
        <f t="shared" si="7"/>
        <v>4082.7075</v>
      </c>
      <c r="AA56" s="12">
        <f t="shared" si="8"/>
        <v>0</v>
      </c>
      <c r="AB56" s="12">
        <f t="shared" si="9"/>
        <v>816.5415</v>
      </c>
      <c r="AC56" s="12">
        <f t="shared" si="10"/>
        <v>0</v>
      </c>
      <c r="AD56" s="12">
        <f t="shared" si="11"/>
        <v>0</v>
      </c>
      <c r="AE56" s="12">
        <f t="shared" si="12"/>
        <v>0</v>
      </c>
      <c r="AF56" s="12">
        <f t="shared" si="13"/>
        <v>3266.166</v>
      </c>
      <c r="AG56" s="23">
        <v>21</v>
      </c>
      <c r="AH56" s="27" t="s">
        <v>45</v>
      </c>
    </row>
    <row r="57" spans="1:34" s="4" customFormat="1" ht="19.5" thickBot="1" thickTop="1">
      <c r="A57" s="6"/>
      <c r="B57" s="23">
        <v>55</v>
      </c>
      <c r="C57" s="17">
        <v>16879</v>
      </c>
      <c r="D57" s="14" t="s">
        <v>31</v>
      </c>
      <c r="E57" s="14">
        <v>5</v>
      </c>
      <c r="F57" s="14" t="s">
        <v>141</v>
      </c>
      <c r="G57" s="42">
        <v>1</v>
      </c>
      <c r="H57" s="41">
        <v>1</v>
      </c>
      <c r="I57" s="41">
        <v>0</v>
      </c>
      <c r="J57" s="41">
        <v>1</v>
      </c>
      <c r="K57" s="42">
        <v>0</v>
      </c>
      <c r="L57" s="42">
        <v>3</v>
      </c>
      <c r="M57" s="41">
        <v>1</v>
      </c>
      <c r="N57" s="41">
        <v>1</v>
      </c>
      <c r="O57" s="41">
        <v>0</v>
      </c>
      <c r="P57" s="41">
        <v>0</v>
      </c>
      <c r="Q57" s="41">
        <v>1</v>
      </c>
      <c r="R57" s="41">
        <v>1</v>
      </c>
      <c r="S57" s="41">
        <v>0</v>
      </c>
      <c r="T57" s="30"/>
      <c r="U57" s="20"/>
      <c r="V57" s="20">
        <v>11056.73</v>
      </c>
      <c r="W57" s="20"/>
      <c r="X57" s="20"/>
      <c r="Y57" s="20"/>
      <c r="Z57" s="12">
        <f t="shared" si="7"/>
        <v>3685.5766666666664</v>
      </c>
      <c r="AA57" s="12">
        <f t="shared" si="8"/>
        <v>0</v>
      </c>
      <c r="AB57" s="12">
        <f t="shared" si="9"/>
        <v>0</v>
      </c>
      <c r="AC57" s="12">
        <f t="shared" si="10"/>
        <v>368.55766666666665</v>
      </c>
      <c r="AD57" s="12">
        <f t="shared" si="11"/>
        <v>0</v>
      </c>
      <c r="AE57" s="12">
        <f t="shared" si="12"/>
        <v>0</v>
      </c>
      <c r="AF57" s="12">
        <f t="shared" si="13"/>
        <v>3317.019</v>
      </c>
      <c r="AG57" s="23">
        <v>51</v>
      </c>
      <c r="AH57" s="27" t="s">
        <v>59</v>
      </c>
    </row>
    <row r="58" spans="1:35" s="4" customFormat="1" ht="19.5" thickBot="1" thickTop="1">
      <c r="A58" s="6"/>
      <c r="B58" s="23">
        <v>56</v>
      </c>
      <c r="C58" s="19">
        <v>17901</v>
      </c>
      <c r="D58" s="23" t="s">
        <v>31</v>
      </c>
      <c r="E58" s="23">
        <v>1</v>
      </c>
      <c r="F58" s="14" t="s">
        <v>96</v>
      </c>
      <c r="G58" s="42">
        <v>1</v>
      </c>
      <c r="H58" s="42">
        <v>1</v>
      </c>
      <c r="I58" s="42">
        <v>0</v>
      </c>
      <c r="J58" s="42">
        <v>1</v>
      </c>
      <c r="K58" s="42">
        <v>0</v>
      </c>
      <c r="L58" s="42">
        <v>3</v>
      </c>
      <c r="M58" s="41">
        <v>1</v>
      </c>
      <c r="N58" s="41">
        <v>1</v>
      </c>
      <c r="O58" s="42">
        <v>0</v>
      </c>
      <c r="P58" s="42">
        <v>0</v>
      </c>
      <c r="Q58" s="42">
        <v>1</v>
      </c>
      <c r="R58" s="42">
        <v>0</v>
      </c>
      <c r="S58" s="42">
        <v>0</v>
      </c>
      <c r="T58" s="12"/>
      <c r="U58" s="12"/>
      <c r="V58" s="12">
        <v>9979.46</v>
      </c>
      <c r="W58" s="12"/>
      <c r="X58" s="12"/>
      <c r="Y58" s="12"/>
      <c r="Z58" s="12">
        <f t="shared" si="7"/>
        <v>3326.486666666666</v>
      </c>
      <c r="AA58" s="12">
        <f t="shared" si="8"/>
        <v>0</v>
      </c>
      <c r="AB58" s="12">
        <f t="shared" si="9"/>
        <v>0</v>
      </c>
      <c r="AC58" s="12">
        <f t="shared" si="10"/>
        <v>0</v>
      </c>
      <c r="AD58" s="12">
        <f t="shared" si="11"/>
        <v>0</v>
      </c>
      <c r="AE58" s="12">
        <f t="shared" si="12"/>
        <v>0</v>
      </c>
      <c r="AF58" s="12">
        <f t="shared" si="13"/>
        <v>3326.486666666666</v>
      </c>
      <c r="AG58" s="23">
        <v>0</v>
      </c>
      <c r="AH58" s="27" t="s">
        <v>97</v>
      </c>
      <c r="AI58" s="1"/>
    </row>
    <row r="59" spans="1:35" s="4" customFormat="1" ht="19.5" thickBot="1" thickTop="1">
      <c r="A59" s="6"/>
      <c r="B59" s="23">
        <v>57</v>
      </c>
      <c r="C59" s="17">
        <v>17971</v>
      </c>
      <c r="D59" s="14" t="s">
        <v>31</v>
      </c>
      <c r="E59" s="14">
        <v>1</v>
      </c>
      <c r="F59" s="14" t="s">
        <v>67</v>
      </c>
      <c r="G59" s="41">
        <v>1</v>
      </c>
      <c r="H59" s="42">
        <v>1</v>
      </c>
      <c r="I59" s="42">
        <v>0</v>
      </c>
      <c r="J59" s="42">
        <v>1</v>
      </c>
      <c r="K59" s="42">
        <v>0</v>
      </c>
      <c r="L59" s="42">
        <v>3</v>
      </c>
      <c r="M59" s="41">
        <v>1</v>
      </c>
      <c r="N59" s="41">
        <v>1</v>
      </c>
      <c r="O59" s="41">
        <v>0</v>
      </c>
      <c r="P59" s="41">
        <v>0</v>
      </c>
      <c r="Q59" s="41">
        <v>0</v>
      </c>
      <c r="R59" s="42">
        <v>0</v>
      </c>
      <c r="S59" s="41">
        <v>0</v>
      </c>
      <c r="T59" s="12"/>
      <c r="U59" s="12"/>
      <c r="V59" s="12">
        <v>10039.96</v>
      </c>
      <c r="W59" s="12"/>
      <c r="X59" s="12"/>
      <c r="Y59" s="12"/>
      <c r="Z59" s="12">
        <f t="shared" si="7"/>
        <v>3346.653333333333</v>
      </c>
      <c r="AA59" s="12">
        <f t="shared" si="8"/>
        <v>0</v>
      </c>
      <c r="AB59" s="12">
        <f t="shared" si="9"/>
        <v>0</v>
      </c>
      <c r="AC59" s="12">
        <f t="shared" si="10"/>
        <v>0</v>
      </c>
      <c r="AD59" s="12">
        <f t="shared" si="11"/>
        <v>0</v>
      </c>
      <c r="AE59" s="12">
        <f t="shared" si="12"/>
        <v>0</v>
      </c>
      <c r="AF59" s="12">
        <f t="shared" si="13"/>
        <v>3346.653333333333</v>
      </c>
      <c r="AG59" s="23">
        <v>0</v>
      </c>
      <c r="AH59" s="27" t="s">
        <v>68</v>
      </c>
      <c r="AI59" s="1"/>
    </row>
    <row r="60" spans="1:34" s="4" customFormat="1" ht="19.5" thickBot="1" thickTop="1">
      <c r="A60" s="6"/>
      <c r="B60" s="23">
        <v>58</v>
      </c>
      <c r="C60" s="15">
        <v>16417</v>
      </c>
      <c r="D60" s="10" t="s">
        <v>31</v>
      </c>
      <c r="E60" s="10">
        <v>5</v>
      </c>
      <c r="F60" s="14" t="s">
        <v>56</v>
      </c>
      <c r="G60" s="43">
        <v>1</v>
      </c>
      <c r="H60" s="42">
        <v>1</v>
      </c>
      <c r="I60" s="43">
        <v>0</v>
      </c>
      <c r="J60" s="42">
        <v>1</v>
      </c>
      <c r="K60" s="43">
        <v>0</v>
      </c>
      <c r="L60" s="43">
        <v>4</v>
      </c>
      <c r="M60" s="41">
        <v>1</v>
      </c>
      <c r="N60" s="41">
        <v>1</v>
      </c>
      <c r="O60" s="43">
        <v>1</v>
      </c>
      <c r="P60" s="43">
        <v>0</v>
      </c>
      <c r="Q60" s="43">
        <v>0</v>
      </c>
      <c r="R60" s="43">
        <v>0</v>
      </c>
      <c r="S60" s="43">
        <v>0</v>
      </c>
      <c r="T60" s="11"/>
      <c r="U60" s="11"/>
      <c r="V60" s="11">
        <v>19457.2</v>
      </c>
      <c r="W60" s="11"/>
      <c r="X60" s="11"/>
      <c r="Y60" s="11"/>
      <c r="Z60" s="11">
        <f t="shared" si="7"/>
        <v>4864.3</v>
      </c>
      <c r="AA60" s="11">
        <f t="shared" si="8"/>
        <v>1459.29</v>
      </c>
      <c r="AB60" s="11">
        <f t="shared" si="9"/>
        <v>0</v>
      </c>
      <c r="AC60" s="11">
        <f t="shared" si="10"/>
        <v>0</v>
      </c>
      <c r="AD60" s="11">
        <f t="shared" si="11"/>
        <v>0</v>
      </c>
      <c r="AE60" s="11">
        <f t="shared" si="12"/>
        <v>0</v>
      </c>
      <c r="AF60" s="11">
        <f t="shared" si="13"/>
        <v>3405.01</v>
      </c>
      <c r="AG60" s="14">
        <v>32</v>
      </c>
      <c r="AH60" s="24" t="s">
        <v>57</v>
      </c>
    </row>
    <row r="61" spans="1:34" s="4" customFormat="1" ht="19.5" thickBot="1" thickTop="1">
      <c r="A61" s="6"/>
      <c r="B61" s="23">
        <v>59</v>
      </c>
      <c r="C61" s="19">
        <v>16940</v>
      </c>
      <c r="D61" s="23" t="s">
        <v>31</v>
      </c>
      <c r="E61" s="23">
        <v>5</v>
      </c>
      <c r="F61" s="14" t="s">
        <v>60</v>
      </c>
      <c r="G61" s="42">
        <v>1</v>
      </c>
      <c r="H61" s="42">
        <v>1</v>
      </c>
      <c r="I61" s="42">
        <v>0</v>
      </c>
      <c r="J61" s="42">
        <v>1</v>
      </c>
      <c r="K61" s="42">
        <v>1</v>
      </c>
      <c r="L61" s="42">
        <v>1</v>
      </c>
      <c r="M61" s="41">
        <v>1</v>
      </c>
      <c r="N61" s="41">
        <v>1</v>
      </c>
      <c r="O61" s="42">
        <v>0</v>
      </c>
      <c r="P61" s="42">
        <v>1</v>
      </c>
      <c r="Q61" s="42">
        <v>0</v>
      </c>
      <c r="R61" s="42">
        <v>0</v>
      </c>
      <c r="S61" s="42">
        <v>0</v>
      </c>
      <c r="T61" s="12"/>
      <c r="U61" s="12"/>
      <c r="V61" s="12">
        <v>4279.21</v>
      </c>
      <c r="W61" s="12"/>
      <c r="X61" s="12"/>
      <c r="Y61" s="12"/>
      <c r="Z61" s="12">
        <f t="shared" si="7"/>
        <v>4279.21</v>
      </c>
      <c r="AA61" s="12">
        <f t="shared" si="8"/>
        <v>0</v>
      </c>
      <c r="AB61" s="12">
        <f t="shared" si="9"/>
        <v>855.8420000000001</v>
      </c>
      <c r="AC61" s="12">
        <f t="shared" si="10"/>
        <v>0</v>
      </c>
      <c r="AD61" s="12">
        <f t="shared" si="11"/>
        <v>0</v>
      </c>
      <c r="AE61" s="12">
        <f t="shared" si="12"/>
        <v>0</v>
      </c>
      <c r="AF61" s="12">
        <f t="shared" si="13"/>
        <v>3423.368</v>
      </c>
      <c r="AG61" s="23">
        <v>40</v>
      </c>
      <c r="AH61" s="27" t="s">
        <v>61</v>
      </c>
    </row>
    <row r="62" spans="1:34" s="4" customFormat="1" ht="19.5" thickBot="1" thickTop="1">
      <c r="A62" s="6"/>
      <c r="B62" s="23">
        <v>60</v>
      </c>
      <c r="C62" s="19">
        <v>16171</v>
      </c>
      <c r="D62" s="23" t="s">
        <v>31</v>
      </c>
      <c r="E62" s="23">
        <v>9</v>
      </c>
      <c r="F62" s="14" t="s">
        <v>144</v>
      </c>
      <c r="G62" s="42">
        <v>1</v>
      </c>
      <c r="H62" s="42">
        <v>1</v>
      </c>
      <c r="I62" s="42">
        <v>0</v>
      </c>
      <c r="J62" s="42">
        <v>1</v>
      </c>
      <c r="K62" s="42">
        <v>0</v>
      </c>
      <c r="L62" s="42">
        <v>1</v>
      </c>
      <c r="M62" s="42">
        <v>1</v>
      </c>
      <c r="N62" s="42">
        <v>1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12"/>
      <c r="U62" s="12"/>
      <c r="V62" s="12">
        <v>3453.33</v>
      </c>
      <c r="W62" s="12"/>
      <c r="X62" s="12"/>
      <c r="Y62" s="12"/>
      <c r="Z62" s="12">
        <f t="shared" si="7"/>
        <v>3453.33</v>
      </c>
      <c r="AA62" s="12">
        <f t="shared" si="8"/>
        <v>0</v>
      </c>
      <c r="AB62" s="12">
        <f t="shared" si="9"/>
        <v>0</v>
      </c>
      <c r="AC62" s="12">
        <f t="shared" si="10"/>
        <v>0</v>
      </c>
      <c r="AD62" s="12">
        <f t="shared" si="11"/>
        <v>0</v>
      </c>
      <c r="AE62" s="12">
        <f t="shared" si="12"/>
        <v>0</v>
      </c>
      <c r="AF62" s="12">
        <f t="shared" si="13"/>
        <v>3453.33</v>
      </c>
      <c r="AG62" s="23">
        <v>67</v>
      </c>
      <c r="AH62" s="27" t="s">
        <v>145</v>
      </c>
    </row>
    <row r="63" spans="1:35" s="4" customFormat="1" ht="19.5" thickBot="1" thickTop="1">
      <c r="A63" s="6"/>
      <c r="B63" s="23">
        <v>61</v>
      </c>
      <c r="C63" s="17">
        <v>17974</v>
      </c>
      <c r="D63" s="14" t="s">
        <v>31</v>
      </c>
      <c r="E63" s="14">
        <v>1</v>
      </c>
      <c r="F63" s="14" t="s">
        <v>51</v>
      </c>
      <c r="G63" s="41">
        <v>1</v>
      </c>
      <c r="H63" s="42">
        <v>1</v>
      </c>
      <c r="I63" s="42">
        <v>0</v>
      </c>
      <c r="J63" s="42">
        <v>1</v>
      </c>
      <c r="K63" s="42">
        <v>0</v>
      </c>
      <c r="L63" s="42">
        <v>2</v>
      </c>
      <c r="M63" s="41">
        <v>1</v>
      </c>
      <c r="N63" s="41">
        <v>1</v>
      </c>
      <c r="O63" s="41">
        <v>1</v>
      </c>
      <c r="P63" s="41">
        <v>1</v>
      </c>
      <c r="Q63" s="41">
        <v>0</v>
      </c>
      <c r="R63" s="41">
        <v>1</v>
      </c>
      <c r="S63" s="41">
        <v>0</v>
      </c>
      <c r="T63" s="12"/>
      <c r="U63" s="12"/>
      <c r="V63" s="12">
        <v>11567.37</v>
      </c>
      <c r="W63" s="12"/>
      <c r="X63" s="12"/>
      <c r="Y63" s="12"/>
      <c r="Z63" s="12">
        <f t="shared" si="7"/>
        <v>5783.685</v>
      </c>
      <c r="AA63" s="12">
        <f t="shared" si="8"/>
        <v>1735.1055000000001</v>
      </c>
      <c r="AB63" s="12">
        <f t="shared" si="9"/>
        <v>0</v>
      </c>
      <c r="AC63" s="12">
        <f t="shared" si="10"/>
        <v>578.3685</v>
      </c>
      <c r="AD63" s="12">
        <f t="shared" si="11"/>
        <v>0</v>
      </c>
      <c r="AE63" s="12">
        <f t="shared" si="12"/>
        <v>0</v>
      </c>
      <c r="AF63" s="12">
        <f t="shared" si="13"/>
        <v>3470.2110000000002</v>
      </c>
      <c r="AG63" s="23">
        <v>0</v>
      </c>
      <c r="AH63" s="27" t="s">
        <v>52</v>
      </c>
      <c r="AI63" s="1"/>
    </row>
    <row r="64" spans="1:34" s="4" customFormat="1" ht="19.5" thickBot="1" thickTop="1">
      <c r="A64" s="6"/>
      <c r="B64" s="23">
        <v>62</v>
      </c>
      <c r="C64" s="17">
        <v>16530</v>
      </c>
      <c r="D64" s="14" t="s">
        <v>31</v>
      </c>
      <c r="E64" s="14">
        <v>7</v>
      </c>
      <c r="F64" s="14" t="s">
        <v>77</v>
      </c>
      <c r="G64" s="42">
        <v>1</v>
      </c>
      <c r="H64" s="42">
        <v>1</v>
      </c>
      <c r="I64" s="41">
        <v>0</v>
      </c>
      <c r="J64" s="42">
        <v>1</v>
      </c>
      <c r="K64" s="42">
        <v>1</v>
      </c>
      <c r="L64" s="42">
        <v>1</v>
      </c>
      <c r="M64" s="41">
        <v>1</v>
      </c>
      <c r="N64" s="41">
        <v>1</v>
      </c>
      <c r="O64" s="41">
        <v>0</v>
      </c>
      <c r="P64" s="41">
        <v>0</v>
      </c>
      <c r="Q64" s="41">
        <v>0</v>
      </c>
      <c r="R64" s="41">
        <v>0</v>
      </c>
      <c r="S64" s="41">
        <v>1</v>
      </c>
      <c r="T64" s="20"/>
      <c r="U64" s="20"/>
      <c r="V64" s="20">
        <v>7080</v>
      </c>
      <c r="W64" s="20"/>
      <c r="X64" s="20"/>
      <c r="Y64" s="20"/>
      <c r="Z64" s="12">
        <f t="shared" si="7"/>
        <v>7080</v>
      </c>
      <c r="AA64" s="12">
        <f t="shared" si="8"/>
        <v>0</v>
      </c>
      <c r="AB64" s="12">
        <f t="shared" si="9"/>
        <v>1416</v>
      </c>
      <c r="AC64" s="12">
        <f t="shared" si="10"/>
        <v>0</v>
      </c>
      <c r="AD64" s="12">
        <f t="shared" si="11"/>
        <v>2124</v>
      </c>
      <c r="AE64" s="12">
        <f t="shared" si="12"/>
        <v>0</v>
      </c>
      <c r="AF64" s="12">
        <f t="shared" si="13"/>
        <v>3540</v>
      </c>
      <c r="AG64" s="14">
        <v>30</v>
      </c>
      <c r="AH64" s="25" t="s">
        <v>78</v>
      </c>
    </row>
    <row r="65" spans="1:35" s="4" customFormat="1" ht="19.5" thickBot="1" thickTop="1">
      <c r="A65" s="6"/>
      <c r="B65" s="23">
        <v>63</v>
      </c>
      <c r="C65" s="17">
        <v>17941</v>
      </c>
      <c r="D65" s="14" t="s">
        <v>31</v>
      </c>
      <c r="E65" s="14">
        <v>1</v>
      </c>
      <c r="F65" s="14" t="s">
        <v>135</v>
      </c>
      <c r="G65" s="41">
        <v>1</v>
      </c>
      <c r="H65" s="41">
        <v>1</v>
      </c>
      <c r="I65" s="42">
        <v>0</v>
      </c>
      <c r="J65" s="41">
        <v>1</v>
      </c>
      <c r="K65" s="42">
        <v>0</v>
      </c>
      <c r="L65" s="42">
        <v>5</v>
      </c>
      <c r="M65" s="42">
        <v>1</v>
      </c>
      <c r="N65" s="41">
        <v>1</v>
      </c>
      <c r="O65" s="41">
        <v>0</v>
      </c>
      <c r="P65" s="41">
        <v>0</v>
      </c>
      <c r="Q65" s="41">
        <v>1</v>
      </c>
      <c r="R65" s="41">
        <v>0</v>
      </c>
      <c r="S65" s="41">
        <v>0</v>
      </c>
      <c r="T65" s="12"/>
      <c r="U65" s="12"/>
      <c r="V65" s="12">
        <v>18271.55</v>
      </c>
      <c r="W65" s="12"/>
      <c r="X65" s="12"/>
      <c r="Y65" s="12"/>
      <c r="Z65" s="12">
        <f t="shared" si="7"/>
        <v>3654.31</v>
      </c>
      <c r="AA65" s="12">
        <f t="shared" si="8"/>
        <v>0</v>
      </c>
      <c r="AB65" s="12">
        <f t="shared" si="9"/>
        <v>0</v>
      </c>
      <c r="AC65" s="12">
        <f t="shared" si="10"/>
        <v>0</v>
      </c>
      <c r="AD65" s="12">
        <f t="shared" si="11"/>
        <v>0</v>
      </c>
      <c r="AE65" s="12">
        <f t="shared" si="12"/>
        <v>0</v>
      </c>
      <c r="AF65" s="12">
        <f t="shared" si="13"/>
        <v>3654.31</v>
      </c>
      <c r="AG65" s="14">
        <v>0</v>
      </c>
      <c r="AH65" s="25" t="s">
        <v>78</v>
      </c>
      <c r="AI65" s="1"/>
    </row>
    <row r="66" spans="1:35" s="4" customFormat="1" ht="19.5" thickBot="1" thickTop="1">
      <c r="A66" s="6"/>
      <c r="B66" s="23">
        <v>64</v>
      </c>
      <c r="C66" s="17">
        <v>18002</v>
      </c>
      <c r="D66" s="14" t="s">
        <v>31</v>
      </c>
      <c r="E66" s="14">
        <v>1</v>
      </c>
      <c r="F66" s="14" t="s">
        <v>87</v>
      </c>
      <c r="G66" s="42">
        <v>1</v>
      </c>
      <c r="H66" s="42">
        <v>1</v>
      </c>
      <c r="I66" s="41">
        <v>0</v>
      </c>
      <c r="J66" s="41">
        <v>1</v>
      </c>
      <c r="K66" s="42">
        <v>0</v>
      </c>
      <c r="L66" s="42">
        <v>4</v>
      </c>
      <c r="M66" s="41">
        <v>1</v>
      </c>
      <c r="N66" s="41">
        <v>1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20"/>
      <c r="U66" s="20"/>
      <c r="V66" s="20">
        <v>14835.69</v>
      </c>
      <c r="W66" s="20"/>
      <c r="X66" s="20"/>
      <c r="Y66" s="20"/>
      <c r="Z66" s="12">
        <f t="shared" si="7"/>
        <v>3708.9225</v>
      </c>
      <c r="AA66" s="12">
        <f t="shared" si="8"/>
        <v>0</v>
      </c>
      <c r="AB66" s="12">
        <f t="shared" si="9"/>
        <v>0</v>
      </c>
      <c r="AC66" s="12">
        <f t="shared" si="10"/>
        <v>0</v>
      </c>
      <c r="AD66" s="12">
        <f t="shared" si="11"/>
        <v>0</v>
      </c>
      <c r="AE66" s="12">
        <f t="shared" si="12"/>
        <v>0</v>
      </c>
      <c r="AF66" s="12">
        <f t="shared" si="13"/>
        <v>3708.9225</v>
      </c>
      <c r="AG66" s="23">
        <v>0</v>
      </c>
      <c r="AH66" s="27" t="s">
        <v>88</v>
      </c>
      <c r="AI66" s="1"/>
    </row>
    <row r="67" spans="1:34" s="4" customFormat="1" ht="19.5" thickBot="1" thickTop="1">
      <c r="A67" s="6"/>
      <c r="B67" s="23">
        <v>65</v>
      </c>
      <c r="C67" s="17">
        <v>17587</v>
      </c>
      <c r="D67" s="14" t="s">
        <v>31</v>
      </c>
      <c r="E67" s="14">
        <v>3</v>
      </c>
      <c r="F67" s="14" t="s">
        <v>115</v>
      </c>
      <c r="G67" s="41">
        <v>1</v>
      </c>
      <c r="H67" s="41">
        <v>1</v>
      </c>
      <c r="I67" s="41">
        <v>0</v>
      </c>
      <c r="J67" s="41">
        <v>1</v>
      </c>
      <c r="K67" s="42">
        <v>0</v>
      </c>
      <c r="L67" s="42">
        <v>3</v>
      </c>
      <c r="M67" s="42">
        <v>1</v>
      </c>
      <c r="N67" s="41">
        <v>1</v>
      </c>
      <c r="O67" s="41">
        <v>0</v>
      </c>
      <c r="P67" s="41">
        <v>0</v>
      </c>
      <c r="Q67" s="41">
        <v>0</v>
      </c>
      <c r="R67" s="41">
        <v>0</v>
      </c>
      <c r="S67" s="42">
        <v>0</v>
      </c>
      <c r="T67" s="12"/>
      <c r="U67" s="12"/>
      <c r="V67" s="12">
        <v>11460</v>
      </c>
      <c r="W67" s="12"/>
      <c r="X67" s="12"/>
      <c r="Y67" s="12"/>
      <c r="Z67" s="12">
        <f aca="true" t="shared" si="14" ref="Z67:Z82">((T67*50%+U67*85%+V67)/L67)+W67</f>
        <v>3820</v>
      </c>
      <c r="AA67" s="12">
        <f aca="true" t="shared" si="15" ref="AA67:AA82">IF(O67=1,Z67*30%,0)</f>
        <v>0</v>
      </c>
      <c r="AB67" s="12">
        <f aca="true" t="shared" si="16" ref="AB67:AB82">IF(K67=1,Z67*20%,0)</f>
        <v>0</v>
      </c>
      <c r="AC67" s="12">
        <f aca="true" t="shared" si="17" ref="AC67:AC82">IF(R67=1,Z67*10%,0)</f>
        <v>0</v>
      </c>
      <c r="AD67" s="12">
        <f aca="true" t="shared" si="18" ref="AD67:AD82">IF(S67=1,Z67*30%,0)</f>
        <v>0</v>
      </c>
      <c r="AE67" s="12">
        <f aca="true" t="shared" si="19" ref="AE67:AE82">IF(I67=1,Z67*30%,0)</f>
        <v>0</v>
      </c>
      <c r="AF67" s="12">
        <f aca="true" t="shared" si="20" ref="AF67:AF82">Z67-AA67-AB67-AC67-AD67-AE67</f>
        <v>3820</v>
      </c>
      <c r="AG67" s="14">
        <v>25</v>
      </c>
      <c r="AH67" s="8" t="s">
        <v>116</v>
      </c>
    </row>
    <row r="68" spans="1:35" s="4" customFormat="1" ht="19.5" thickBot="1" thickTop="1">
      <c r="A68" s="6"/>
      <c r="B68" s="23">
        <v>66</v>
      </c>
      <c r="C68" s="17">
        <v>17997</v>
      </c>
      <c r="D68" s="14" t="s">
        <v>31</v>
      </c>
      <c r="E68" s="14">
        <v>1</v>
      </c>
      <c r="F68" s="14" t="s">
        <v>85</v>
      </c>
      <c r="G68" s="41">
        <v>1</v>
      </c>
      <c r="H68" s="42">
        <v>1</v>
      </c>
      <c r="I68" s="41">
        <v>0</v>
      </c>
      <c r="J68" s="42">
        <v>1</v>
      </c>
      <c r="K68" s="42">
        <v>0</v>
      </c>
      <c r="L68" s="42">
        <v>4</v>
      </c>
      <c r="M68" s="41">
        <v>1</v>
      </c>
      <c r="N68" s="41">
        <v>1</v>
      </c>
      <c r="O68" s="41">
        <v>1</v>
      </c>
      <c r="P68" s="41">
        <v>1</v>
      </c>
      <c r="Q68" s="41">
        <v>0</v>
      </c>
      <c r="R68" s="41">
        <v>0</v>
      </c>
      <c r="S68" s="41">
        <v>0</v>
      </c>
      <c r="T68" s="12"/>
      <c r="U68" s="12"/>
      <c r="V68" s="12">
        <v>21860.59</v>
      </c>
      <c r="W68" s="12"/>
      <c r="X68" s="12"/>
      <c r="Y68" s="12"/>
      <c r="Z68" s="12">
        <f t="shared" si="14"/>
        <v>5465.1475</v>
      </c>
      <c r="AA68" s="12">
        <f t="shared" si="15"/>
        <v>1639.54425</v>
      </c>
      <c r="AB68" s="12">
        <f t="shared" si="16"/>
        <v>0</v>
      </c>
      <c r="AC68" s="12">
        <f t="shared" si="17"/>
        <v>0</v>
      </c>
      <c r="AD68" s="12">
        <f t="shared" si="18"/>
        <v>0</v>
      </c>
      <c r="AE68" s="12">
        <f t="shared" si="19"/>
        <v>0</v>
      </c>
      <c r="AF68" s="12">
        <f t="shared" si="20"/>
        <v>3825.60325</v>
      </c>
      <c r="AG68" s="23">
        <v>0</v>
      </c>
      <c r="AH68" s="27" t="s">
        <v>86</v>
      </c>
      <c r="AI68" s="1"/>
    </row>
    <row r="69" spans="1:34" s="4" customFormat="1" ht="19.5" thickBot="1" thickTop="1">
      <c r="A69" s="6"/>
      <c r="B69" s="23">
        <v>67</v>
      </c>
      <c r="C69" s="17">
        <v>15640</v>
      </c>
      <c r="D69" s="14" t="s">
        <v>158</v>
      </c>
      <c r="E69" s="14">
        <v>3</v>
      </c>
      <c r="F69" s="14" t="s">
        <v>191</v>
      </c>
      <c r="G69" s="41">
        <v>1</v>
      </c>
      <c r="H69" s="41">
        <v>1</v>
      </c>
      <c r="I69" s="42">
        <v>0</v>
      </c>
      <c r="J69" s="47">
        <v>1</v>
      </c>
      <c r="K69" s="42">
        <v>0</v>
      </c>
      <c r="L69" s="42">
        <v>4</v>
      </c>
      <c r="M69" s="42">
        <v>1</v>
      </c>
      <c r="N69" s="41">
        <v>1</v>
      </c>
      <c r="O69" s="41">
        <v>0</v>
      </c>
      <c r="P69" s="41">
        <v>0</v>
      </c>
      <c r="Q69" s="41">
        <v>0</v>
      </c>
      <c r="R69" s="42">
        <v>0</v>
      </c>
      <c r="S69" s="41">
        <v>0</v>
      </c>
      <c r="T69" s="12"/>
      <c r="U69" s="12"/>
      <c r="V69" s="12">
        <f>14626.19+976.01</f>
        <v>15602.2</v>
      </c>
      <c r="W69" s="12"/>
      <c r="X69" s="12"/>
      <c r="Y69" s="12"/>
      <c r="Z69" s="12">
        <f t="shared" si="14"/>
        <v>3900.55</v>
      </c>
      <c r="AA69" s="12">
        <f t="shared" si="15"/>
        <v>0</v>
      </c>
      <c r="AB69" s="12">
        <f t="shared" si="16"/>
        <v>0</v>
      </c>
      <c r="AC69" s="12">
        <f t="shared" si="17"/>
        <v>0</v>
      </c>
      <c r="AD69" s="12">
        <f t="shared" si="18"/>
        <v>0</v>
      </c>
      <c r="AE69" s="12">
        <f t="shared" si="19"/>
        <v>0</v>
      </c>
      <c r="AF69" s="12">
        <f t="shared" si="20"/>
        <v>3900.55</v>
      </c>
      <c r="AG69" s="23">
        <v>58</v>
      </c>
      <c r="AH69" s="27" t="s">
        <v>38</v>
      </c>
    </row>
    <row r="70" spans="1:34" s="4" customFormat="1" ht="19.5" thickBot="1" thickTop="1">
      <c r="A70" s="6"/>
      <c r="B70" s="23">
        <v>68</v>
      </c>
      <c r="C70" s="19">
        <v>16538</v>
      </c>
      <c r="D70" s="23" t="s">
        <v>31</v>
      </c>
      <c r="E70" s="23">
        <v>7</v>
      </c>
      <c r="F70" s="14" t="s">
        <v>35</v>
      </c>
      <c r="G70" s="42">
        <v>1</v>
      </c>
      <c r="H70" s="42">
        <v>1</v>
      </c>
      <c r="I70" s="42">
        <v>0</v>
      </c>
      <c r="J70" s="42">
        <v>1</v>
      </c>
      <c r="K70" s="42">
        <v>0</v>
      </c>
      <c r="L70" s="45">
        <v>4</v>
      </c>
      <c r="M70" s="41">
        <v>1</v>
      </c>
      <c r="N70" s="41">
        <v>1</v>
      </c>
      <c r="O70" s="42">
        <v>1</v>
      </c>
      <c r="P70" s="42">
        <v>0</v>
      </c>
      <c r="Q70" s="42">
        <v>0</v>
      </c>
      <c r="R70" s="42">
        <v>0</v>
      </c>
      <c r="S70" s="42">
        <v>0</v>
      </c>
      <c r="T70" s="12"/>
      <c r="U70" s="12"/>
      <c r="V70" s="12">
        <v>23169.12</v>
      </c>
      <c r="W70" s="12"/>
      <c r="X70" s="12"/>
      <c r="Y70" s="12"/>
      <c r="Z70" s="12">
        <f t="shared" si="14"/>
        <v>5792.28</v>
      </c>
      <c r="AA70" s="12">
        <f t="shared" si="15"/>
        <v>1737.684</v>
      </c>
      <c r="AB70" s="12">
        <f t="shared" si="16"/>
        <v>0</v>
      </c>
      <c r="AC70" s="12">
        <f t="shared" si="17"/>
        <v>0</v>
      </c>
      <c r="AD70" s="12">
        <f t="shared" si="18"/>
        <v>0</v>
      </c>
      <c r="AE70" s="12">
        <f t="shared" si="19"/>
        <v>0</v>
      </c>
      <c r="AF70" s="12">
        <f t="shared" si="20"/>
        <v>4054.5959999999995</v>
      </c>
      <c r="AG70" s="14">
        <v>67</v>
      </c>
      <c r="AH70" s="25" t="s">
        <v>34</v>
      </c>
    </row>
    <row r="71" spans="1:34" s="4" customFormat="1" ht="19.5" thickBot="1" thickTop="1">
      <c r="A71" s="6"/>
      <c r="B71" s="23">
        <v>69</v>
      </c>
      <c r="C71" s="17">
        <v>17718</v>
      </c>
      <c r="D71" s="14" t="s">
        <v>31</v>
      </c>
      <c r="E71" s="14">
        <v>3</v>
      </c>
      <c r="F71" s="14" t="s">
        <v>151</v>
      </c>
      <c r="G71" s="42">
        <v>1</v>
      </c>
      <c r="H71" s="41">
        <v>1</v>
      </c>
      <c r="I71" s="41">
        <v>0</v>
      </c>
      <c r="J71" s="41">
        <v>1</v>
      </c>
      <c r="K71" s="42">
        <v>0</v>
      </c>
      <c r="L71" s="42">
        <v>4</v>
      </c>
      <c r="M71" s="41">
        <v>1</v>
      </c>
      <c r="N71" s="41">
        <v>1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20"/>
      <c r="U71" s="20"/>
      <c r="V71" s="20">
        <v>16564.21</v>
      </c>
      <c r="W71" s="20"/>
      <c r="X71" s="20"/>
      <c r="Y71" s="20"/>
      <c r="Z71" s="12">
        <f t="shared" si="14"/>
        <v>4141.0525</v>
      </c>
      <c r="AA71" s="12">
        <f t="shared" si="15"/>
        <v>0</v>
      </c>
      <c r="AB71" s="12">
        <f t="shared" si="16"/>
        <v>0</v>
      </c>
      <c r="AC71" s="12">
        <f t="shared" si="17"/>
        <v>0</v>
      </c>
      <c r="AD71" s="12">
        <f t="shared" si="18"/>
        <v>0</v>
      </c>
      <c r="AE71" s="12">
        <f t="shared" si="19"/>
        <v>0</v>
      </c>
      <c r="AF71" s="12">
        <f t="shared" si="20"/>
        <v>4141.0525</v>
      </c>
      <c r="AG71" s="23">
        <v>36</v>
      </c>
      <c r="AH71" s="27" t="s">
        <v>152</v>
      </c>
    </row>
    <row r="72" spans="1:34" s="4" customFormat="1" ht="19.5" thickBot="1" thickTop="1">
      <c r="A72" s="6"/>
      <c r="B72" s="23">
        <v>70</v>
      </c>
      <c r="C72" s="17">
        <v>16426</v>
      </c>
      <c r="D72" s="14" t="s">
        <v>31</v>
      </c>
      <c r="E72" s="14">
        <v>7</v>
      </c>
      <c r="F72" s="14" t="s">
        <v>104</v>
      </c>
      <c r="G72" s="41">
        <v>1</v>
      </c>
      <c r="H72" s="41">
        <v>1</v>
      </c>
      <c r="I72" s="41">
        <v>0</v>
      </c>
      <c r="J72" s="41">
        <v>1</v>
      </c>
      <c r="K72" s="42">
        <v>0</v>
      </c>
      <c r="L72" s="42">
        <v>1</v>
      </c>
      <c r="M72" s="42">
        <v>1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12"/>
      <c r="U72" s="12"/>
      <c r="V72" s="12">
        <v>4275.48</v>
      </c>
      <c r="W72" s="12"/>
      <c r="X72" s="12"/>
      <c r="Y72" s="12"/>
      <c r="Z72" s="12">
        <f t="shared" si="14"/>
        <v>4275.48</v>
      </c>
      <c r="AA72" s="12">
        <f t="shared" si="15"/>
        <v>0</v>
      </c>
      <c r="AB72" s="12">
        <f t="shared" si="16"/>
        <v>0</v>
      </c>
      <c r="AC72" s="12">
        <f t="shared" si="17"/>
        <v>0</v>
      </c>
      <c r="AD72" s="12">
        <f t="shared" si="18"/>
        <v>0</v>
      </c>
      <c r="AE72" s="12">
        <f t="shared" si="19"/>
        <v>0</v>
      </c>
      <c r="AF72" s="12">
        <f t="shared" si="20"/>
        <v>4275.48</v>
      </c>
      <c r="AG72" s="14">
        <v>60</v>
      </c>
      <c r="AH72" s="26" t="s">
        <v>33</v>
      </c>
    </row>
    <row r="73" spans="1:35" s="4" customFormat="1" ht="19.5" thickBot="1" thickTop="1">
      <c r="A73" s="6"/>
      <c r="B73" s="23">
        <v>71</v>
      </c>
      <c r="C73" s="17">
        <v>15741</v>
      </c>
      <c r="D73" s="14" t="s">
        <v>158</v>
      </c>
      <c r="E73" s="14">
        <v>1</v>
      </c>
      <c r="F73" s="14" t="s">
        <v>193</v>
      </c>
      <c r="G73" s="42">
        <v>1</v>
      </c>
      <c r="H73" s="41">
        <v>1</v>
      </c>
      <c r="I73" s="41">
        <v>0</v>
      </c>
      <c r="J73" s="41">
        <v>1</v>
      </c>
      <c r="K73" s="42">
        <v>0</v>
      </c>
      <c r="L73" s="42">
        <v>4</v>
      </c>
      <c r="M73" s="41">
        <v>1</v>
      </c>
      <c r="N73" s="41">
        <v>1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20"/>
      <c r="U73" s="20"/>
      <c r="V73" s="20">
        <f>17952.94+0.03</f>
        <v>17952.969999999998</v>
      </c>
      <c r="W73" s="20"/>
      <c r="X73" s="20"/>
      <c r="Y73" s="20"/>
      <c r="Z73" s="12">
        <f t="shared" si="14"/>
        <v>4488.242499999999</v>
      </c>
      <c r="AA73" s="12">
        <f t="shared" si="15"/>
        <v>0</v>
      </c>
      <c r="AB73" s="12">
        <f t="shared" si="16"/>
        <v>0</v>
      </c>
      <c r="AC73" s="12">
        <f t="shared" si="17"/>
        <v>0</v>
      </c>
      <c r="AD73" s="12">
        <f t="shared" si="18"/>
        <v>0</v>
      </c>
      <c r="AE73" s="12">
        <f t="shared" si="19"/>
        <v>0</v>
      </c>
      <c r="AF73" s="12">
        <f t="shared" si="20"/>
        <v>4488.242499999999</v>
      </c>
      <c r="AG73" s="23">
        <v>0</v>
      </c>
      <c r="AH73" s="27" t="s">
        <v>194</v>
      </c>
      <c r="AI73" s="1"/>
    </row>
    <row r="74" spans="1:35" s="4" customFormat="1" ht="19.5" thickBot="1" thickTop="1">
      <c r="A74" s="6"/>
      <c r="B74" s="23">
        <v>72</v>
      </c>
      <c r="C74" s="17">
        <v>17833</v>
      </c>
      <c r="D74" s="14" t="s">
        <v>31</v>
      </c>
      <c r="E74" s="14">
        <v>1</v>
      </c>
      <c r="F74" s="14" t="s">
        <v>47</v>
      </c>
      <c r="G74" s="41">
        <v>1</v>
      </c>
      <c r="H74" s="42">
        <v>1</v>
      </c>
      <c r="I74" s="41">
        <v>0</v>
      </c>
      <c r="J74" s="42">
        <v>1</v>
      </c>
      <c r="K74" s="42">
        <v>0</v>
      </c>
      <c r="L74" s="45">
        <v>4</v>
      </c>
      <c r="M74" s="41">
        <v>1</v>
      </c>
      <c r="N74" s="41">
        <v>1</v>
      </c>
      <c r="O74" s="41">
        <v>0</v>
      </c>
      <c r="P74" s="41">
        <v>0</v>
      </c>
      <c r="Q74" s="41">
        <v>1</v>
      </c>
      <c r="R74" s="41">
        <v>1</v>
      </c>
      <c r="S74" s="41">
        <v>0</v>
      </c>
      <c r="T74" s="12"/>
      <c r="U74" s="12"/>
      <c r="V74" s="12">
        <v>20412.35</v>
      </c>
      <c r="W74" s="12"/>
      <c r="X74" s="12"/>
      <c r="Y74" s="12"/>
      <c r="Z74" s="12">
        <f t="shared" si="14"/>
        <v>5103.0875</v>
      </c>
      <c r="AA74" s="12">
        <f t="shared" si="15"/>
        <v>0</v>
      </c>
      <c r="AB74" s="12">
        <f t="shared" si="16"/>
        <v>0</v>
      </c>
      <c r="AC74" s="12">
        <f t="shared" si="17"/>
        <v>510.30875</v>
      </c>
      <c r="AD74" s="12">
        <f t="shared" si="18"/>
        <v>0</v>
      </c>
      <c r="AE74" s="12">
        <f t="shared" si="19"/>
        <v>0</v>
      </c>
      <c r="AF74" s="12">
        <f t="shared" si="20"/>
        <v>4592.7787499999995</v>
      </c>
      <c r="AG74" s="23">
        <v>0</v>
      </c>
      <c r="AH74" s="27" t="s">
        <v>48</v>
      </c>
      <c r="AI74" s="1"/>
    </row>
    <row r="75" spans="1:34" s="4" customFormat="1" ht="19.5" thickBot="1" thickTop="1">
      <c r="A75" s="6"/>
      <c r="B75" s="23">
        <v>73</v>
      </c>
      <c r="C75" s="17">
        <v>16851</v>
      </c>
      <c r="D75" s="14" t="s">
        <v>31</v>
      </c>
      <c r="E75" s="14">
        <v>5</v>
      </c>
      <c r="F75" s="14" t="s">
        <v>120</v>
      </c>
      <c r="G75" s="42">
        <v>1</v>
      </c>
      <c r="H75" s="41">
        <v>1</v>
      </c>
      <c r="I75" s="41">
        <v>0</v>
      </c>
      <c r="J75" s="41">
        <v>1</v>
      </c>
      <c r="K75" s="42">
        <v>0</v>
      </c>
      <c r="L75" s="42">
        <v>3</v>
      </c>
      <c r="M75" s="41">
        <v>1</v>
      </c>
      <c r="N75" s="41">
        <v>1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20"/>
      <c r="U75" s="20"/>
      <c r="V75" s="20">
        <v>14007.27</v>
      </c>
      <c r="W75" s="20"/>
      <c r="X75" s="20"/>
      <c r="Y75" s="20"/>
      <c r="Z75" s="12">
        <f t="shared" si="14"/>
        <v>4669.09</v>
      </c>
      <c r="AA75" s="12">
        <f t="shared" si="15"/>
        <v>0</v>
      </c>
      <c r="AB75" s="12">
        <f t="shared" si="16"/>
        <v>0</v>
      </c>
      <c r="AC75" s="12">
        <f t="shared" si="17"/>
        <v>0</v>
      </c>
      <c r="AD75" s="12">
        <f t="shared" si="18"/>
        <v>0</v>
      </c>
      <c r="AE75" s="12">
        <f t="shared" si="19"/>
        <v>0</v>
      </c>
      <c r="AF75" s="12">
        <f t="shared" si="20"/>
        <v>4669.09</v>
      </c>
      <c r="AG75" s="14">
        <v>22</v>
      </c>
      <c r="AH75" s="28" t="s">
        <v>121</v>
      </c>
    </row>
    <row r="76" spans="1:35" s="4" customFormat="1" ht="19.5" thickBot="1" thickTop="1">
      <c r="A76" s="6"/>
      <c r="B76" s="23">
        <v>74</v>
      </c>
      <c r="C76" s="17">
        <v>17999</v>
      </c>
      <c r="D76" s="14" t="s">
        <v>31</v>
      </c>
      <c r="E76" s="14">
        <v>1</v>
      </c>
      <c r="F76" s="14" t="s">
        <v>130</v>
      </c>
      <c r="G76" s="42">
        <v>1</v>
      </c>
      <c r="H76" s="41">
        <v>1</v>
      </c>
      <c r="I76" s="41">
        <v>0</v>
      </c>
      <c r="J76" s="41">
        <v>1</v>
      </c>
      <c r="K76" s="42">
        <v>0</v>
      </c>
      <c r="L76" s="42">
        <v>5</v>
      </c>
      <c r="M76" s="41">
        <v>1</v>
      </c>
      <c r="N76" s="41">
        <v>1</v>
      </c>
      <c r="O76" s="41">
        <v>0</v>
      </c>
      <c r="P76" s="41">
        <v>0</v>
      </c>
      <c r="Q76" s="41">
        <v>1</v>
      </c>
      <c r="R76" s="41">
        <v>0</v>
      </c>
      <c r="S76" s="41">
        <v>0</v>
      </c>
      <c r="T76" s="20"/>
      <c r="U76" s="20"/>
      <c r="V76" s="20">
        <v>23632.65</v>
      </c>
      <c r="W76" s="20"/>
      <c r="X76" s="20"/>
      <c r="Y76" s="20"/>
      <c r="Z76" s="12">
        <f t="shared" si="14"/>
        <v>4726.530000000001</v>
      </c>
      <c r="AA76" s="12">
        <f t="shared" si="15"/>
        <v>0</v>
      </c>
      <c r="AB76" s="12">
        <f t="shared" si="16"/>
        <v>0</v>
      </c>
      <c r="AC76" s="12">
        <f t="shared" si="17"/>
        <v>0</v>
      </c>
      <c r="AD76" s="12">
        <f t="shared" si="18"/>
        <v>0</v>
      </c>
      <c r="AE76" s="12">
        <f t="shared" si="19"/>
        <v>0</v>
      </c>
      <c r="AF76" s="12">
        <f t="shared" si="20"/>
        <v>4726.530000000001</v>
      </c>
      <c r="AG76" s="23">
        <v>0</v>
      </c>
      <c r="AH76" s="27" t="s">
        <v>131</v>
      </c>
      <c r="AI76" s="1"/>
    </row>
    <row r="77" spans="1:34" s="4" customFormat="1" ht="19.5" thickBot="1" thickTop="1">
      <c r="A77" s="6"/>
      <c r="B77" s="23">
        <v>75</v>
      </c>
      <c r="C77" s="17">
        <v>17576</v>
      </c>
      <c r="D77" s="14" t="s">
        <v>31</v>
      </c>
      <c r="E77" s="14">
        <v>3</v>
      </c>
      <c r="F77" s="14" t="s">
        <v>110</v>
      </c>
      <c r="G77" s="42">
        <v>1</v>
      </c>
      <c r="H77" s="41">
        <v>1</v>
      </c>
      <c r="I77" s="41">
        <v>0</v>
      </c>
      <c r="J77" s="41">
        <v>1</v>
      </c>
      <c r="K77" s="42">
        <v>0</v>
      </c>
      <c r="L77" s="42">
        <v>3</v>
      </c>
      <c r="M77" s="41">
        <v>1</v>
      </c>
      <c r="N77" s="41">
        <v>1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20"/>
      <c r="U77" s="20"/>
      <c r="V77" s="20">
        <v>14243.41</v>
      </c>
      <c r="W77" s="20"/>
      <c r="X77" s="20"/>
      <c r="Y77" s="20"/>
      <c r="Z77" s="12">
        <f t="shared" si="14"/>
        <v>4747.803333333333</v>
      </c>
      <c r="AA77" s="12">
        <f t="shared" si="15"/>
        <v>0</v>
      </c>
      <c r="AB77" s="12">
        <f t="shared" si="16"/>
        <v>0</v>
      </c>
      <c r="AC77" s="12">
        <f t="shared" si="17"/>
        <v>0</v>
      </c>
      <c r="AD77" s="12">
        <f t="shared" si="18"/>
        <v>0</v>
      </c>
      <c r="AE77" s="12">
        <f t="shared" si="19"/>
        <v>0</v>
      </c>
      <c r="AF77" s="12">
        <f t="shared" si="20"/>
        <v>4747.803333333333</v>
      </c>
      <c r="AG77" s="23">
        <v>62</v>
      </c>
      <c r="AH77" s="27" t="s">
        <v>111</v>
      </c>
    </row>
    <row r="78" spans="1:34" s="4" customFormat="1" ht="19.5" thickBot="1" thickTop="1">
      <c r="A78" s="6"/>
      <c r="B78" s="23">
        <v>76</v>
      </c>
      <c r="C78" s="17">
        <v>15401</v>
      </c>
      <c r="D78" s="14" t="s">
        <v>158</v>
      </c>
      <c r="E78" s="14">
        <v>5</v>
      </c>
      <c r="F78" s="14" t="s">
        <v>197</v>
      </c>
      <c r="G78" s="42">
        <v>1</v>
      </c>
      <c r="H78" s="41">
        <v>1</v>
      </c>
      <c r="I78" s="41">
        <v>0</v>
      </c>
      <c r="J78" s="41">
        <v>1</v>
      </c>
      <c r="K78" s="42">
        <v>0</v>
      </c>
      <c r="L78" s="42">
        <v>4</v>
      </c>
      <c r="M78" s="41">
        <v>1</v>
      </c>
      <c r="N78" s="41">
        <v>1</v>
      </c>
      <c r="O78" s="41">
        <v>1</v>
      </c>
      <c r="P78" s="41">
        <v>0</v>
      </c>
      <c r="Q78" s="41">
        <v>0</v>
      </c>
      <c r="R78" s="41">
        <v>0</v>
      </c>
      <c r="S78" s="41">
        <v>0</v>
      </c>
      <c r="T78" s="20"/>
      <c r="U78" s="20"/>
      <c r="V78" s="20">
        <f>9074.02+18842.16</f>
        <v>27916.18</v>
      </c>
      <c r="W78" s="20"/>
      <c r="X78" s="20"/>
      <c r="Y78" s="20"/>
      <c r="Z78" s="12">
        <f t="shared" si="14"/>
        <v>6979.045</v>
      </c>
      <c r="AA78" s="12">
        <f t="shared" si="15"/>
        <v>2093.7135</v>
      </c>
      <c r="AB78" s="12">
        <f t="shared" si="16"/>
        <v>0</v>
      </c>
      <c r="AC78" s="12">
        <f t="shared" si="17"/>
        <v>0</v>
      </c>
      <c r="AD78" s="12">
        <f t="shared" si="18"/>
        <v>0</v>
      </c>
      <c r="AE78" s="12">
        <f t="shared" si="19"/>
        <v>0</v>
      </c>
      <c r="AF78" s="12">
        <f t="shared" si="20"/>
        <v>4885.3315</v>
      </c>
      <c r="AG78" s="23">
        <v>43.5</v>
      </c>
      <c r="AH78" s="27" t="s">
        <v>172</v>
      </c>
    </row>
    <row r="79" spans="1:34" s="4" customFormat="1" ht="19.5" thickBot="1" thickTop="1">
      <c r="A79" s="6"/>
      <c r="B79" s="23">
        <v>77</v>
      </c>
      <c r="C79" s="17">
        <v>16865</v>
      </c>
      <c r="D79" s="14" t="s">
        <v>31</v>
      </c>
      <c r="E79" s="14">
        <v>5</v>
      </c>
      <c r="F79" s="14" t="s">
        <v>143</v>
      </c>
      <c r="G79" s="43">
        <v>1</v>
      </c>
      <c r="H79" s="44">
        <v>1</v>
      </c>
      <c r="I79" s="44">
        <v>0</v>
      </c>
      <c r="J79" s="44">
        <v>1</v>
      </c>
      <c r="K79" s="43">
        <v>0</v>
      </c>
      <c r="L79" s="43">
        <v>3</v>
      </c>
      <c r="M79" s="44">
        <v>1</v>
      </c>
      <c r="N79" s="44">
        <v>1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18"/>
      <c r="U79" s="18"/>
      <c r="V79" s="18">
        <v>14766</v>
      </c>
      <c r="W79" s="18"/>
      <c r="X79" s="18"/>
      <c r="Y79" s="18"/>
      <c r="Z79" s="11">
        <f t="shared" si="14"/>
        <v>4922</v>
      </c>
      <c r="AA79" s="11">
        <f t="shared" si="15"/>
        <v>0</v>
      </c>
      <c r="AB79" s="11">
        <f t="shared" si="16"/>
        <v>0</v>
      </c>
      <c r="AC79" s="11">
        <f t="shared" si="17"/>
        <v>0</v>
      </c>
      <c r="AD79" s="11">
        <f t="shared" si="18"/>
        <v>0</v>
      </c>
      <c r="AE79" s="11">
        <f t="shared" si="19"/>
        <v>0</v>
      </c>
      <c r="AF79" s="11">
        <f t="shared" si="20"/>
        <v>4922</v>
      </c>
      <c r="AG79" s="22">
        <v>42</v>
      </c>
      <c r="AH79" s="7" t="s">
        <v>33</v>
      </c>
    </row>
    <row r="80" spans="1:35" s="4" customFormat="1" ht="19.5" thickBot="1" thickTop="1">
      <c r="A80" s="6"/>
      <c r="B80" s="23">
        <v>78</v>
      </c>
      <c r="C80" s="19">
        <v>17932</v>
      </c>
      <c r="D80" s="23" t="s">
        <v>31</v>
      </c>
      <c r="E80" s="23">
        <v>1</v>
      </c>
      <c r="F80" s="14" t="s">
        <v>125</v>
      </c>
      <c r="G80" s="42">
        <v>1</v>
      </c>
      <c r="H80" s="42">
        <v>1</v>
      </c>
      <c r="I80" s="42">
        <v>0</v>
      </c>
      <c r="J80" s="42">
        <v>1</v>
      </c>
      <c r="K80" s="42">
        <v>0</v>
      </c>
      <c r="L80" s="42">
        <v>5</v>
      </c>
      <c r="M80" s="42">
        <v>1</v>
      </c>
      <c r="N80" s="42">
        <v>1</v>
      </c>
      <c r="O80" s="42">
        <v>0</v>
      </c>
      <c r="P80" s="42">
        <v>0</v>
      </c>
      <c r="Q80" s="42">
        <v>1</v>
      </c>
      <c r="R80" s="42">
        <v>0</v>
      </c>
      <c r="S80" s="42">
        <v>0</v>
      </c>
      <c r="T80" s="12"/>
      <c r="U80" s="12"/>
      <c r="V80" s="12">
        <v>24694.9</v>
      </c>
      <c r="W80" s="12"/>
      <c r="X80" s="12"/>
      <c r="Y80" s="12"/>
      <c r="Z80" s="12">
        <f t="shared" si="14"/>
        <v>4938.9800000000005</v>
      </c>
      <c r="AA80" s="12">
        <f t="shared" si="15"/>
        <v>0</v>
      </c>
      <c r="AB80" s="12">
        <f t="shared" si="16"/>
        <v>0</v>
      </c>
      <c r="AC80" s="12">
        <f t="shared" si="17"/>
        <v>0</v>
      </c>
      <c r="AD80" s="12">
        <f t="shared" si="18"/>
        <v>0</v>
      </c>
      <c r="AE80" s="12">
        <f t="shared" si="19"/>
        <v>0</v>
      </c>
      <c r="AF80" s="12">
        <f t="shared" si="20"/>
        <v>4938.9800000000005</v>
      </c>
      <c r="AG80" s="23">
        <v>0</v>
      </c>
      <c r="AH80" s="27" t="s">
        <v>126</v>
      </c>
      <c r="AI80" s="1"/>
    </row>
    <row r="81" spans="1:35" s="4" customFormat="1" ht="19.5" thickBot="1" thickTop="1">
      <c r="A81" s="6"/>
      <c r="B81" s="23">
        <v>79</v>
      </c>
      <c r="C81" s="19">
        <v>18008</v>
      </c>
      <c r="D81" s="23" t="s">
        <v>31</v>
      </c>
      <c r="E81" s="23">
        <v>1</v>
      </c>
      <c r="F81" s="14" t="s">
        <v>36</v>
      </c>
      <c r="G81" s="42">
        <v>1</v>
      </c>
      <c r="H81" s="42">
        <v>1</v>
      </c>
      <c r="I81" s="42">
        <v>0</v>
      </c>
      <c r="J81" s="42">
        <v>1</v>
      </c>
      <c r="K81" s="42">
        <v>1</v>
      </c>
      <c r="L81" s="45">
        <v>3</v>
      </c>
      <c r="M81" s="41">
        <v>1</v>
      </c>
      <c r="N81" s="41">
        <v>1</v>
      </c>
      <c r="O81" s="42">
        <v>0</v>
      </c>
      <c r="P81" s="42">
        <v>0</v>
      </c>
      <c r="Q81" s="42">
        <v>1</v>
      </c>
      <c r="R81" s="42">
        <v>0</v>
      </c>
      <c r="S81" s="42">
        <v>0</v>
      </c>
      <c r="T81" s="12"/>
      <c r="U81" s="12"/>
      <c r="V81" s="12">
        <v>18605.73</v>
      </c>
      <c r="W81" s="12"/>
      <c r="X81" s="12"/>
      <c r="Y81" s="12"/>
      <c r="Z81" s="12">
        <f t="shared" si="14"/>
        <v>6201.91</v>
      </c>
      <c r="AA81" s="12">
        <f t="shared" si="15"/>
        <v>0</v>
      </c>
      <c r="AB81" s="12">
        <f t="shared" si="16"/>
        <v>1240.382</v>
      </c>
      <c r="AC81" s="12">
        <f t="shared" si="17"/>
        <v>0</v>
      </c>
      <c r="AD81" s="12">
        <f t="shared" si="18"/>
        <v>0</v>
      </c>
      <c r="AE81" s="12">
        <f t="shared" si="19"/>
        <v>0</v>
      </c>
      <c r="AF81" s="12">
        <f t="shared" si="20"/>
        <v>4961.528</v>
      </c>
      <c r="AG81" s="23">
        <v>0</v>
      </c>
      <c r="AH81" s="27" t="s">
        <v>33</v>
      </c>
      <c r="AI81" s="1"/>
    </row>
    <row r="82" spans="1:34" s="4" customFormat="1" ht="19.5" thickBot="1" thickTop="1">
      <c r="A82" s="6"/>
      <c r="B82" s="23">
        <v>80</v>
      </c>
      <c r="C82" s="17">
        <v>16431</v>
      </c>
      <c r="D82" s="14" t="s">
        <v>31</v>
      </c>
      <c r="E82" s="14">
        <v>7</v>
      </c>
      <c r="F82" s="14" t="s">
        <v>93</v>
      </c>
      <c r="G82" s="41">
        <v>1</v>
      </c>
      <c r="H82" s="41">
        <v>1</v>
      </c>
      <c r="I82" s="41">
        <v>0</v>
      </c>
      <c r="J82" s="41">
        <v>1</v>
      </c>
      <c r="K82" s="42">
        <v>0</v>
      </c>
      <c r="L82" s="42">
        <v>3</v>
      </c>
      <c r="M82" s="41">
        <v>1</v>
      </c>
      <c r="N82" s="41">
        <v>1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12"/>
      <c r="U82" s="12"/>
      <c r="V82" s="12">
        <v>15526.74</v>
      </c>
      <c r="W82" s="12"/>
      <c r="X82" s="12"/>
      <c r="Y82" s="12"/>
      <c r="Z82" s="12">
        <f t="shared" si="14"/>
        <v>5175.58</v>
      </c>
      <c r="AA82" s="12">
        <f t="shared" si="15"/>
        <v>0</v>
      </c>
      <c r="AB82" s="12">
        <f t="shared" si="16"/>
        <v>0</v>
      </c>
      <c r="AC82" s="12">
        <f t="shared" si="17"/>
        <v>0</v>
      </c>
      <c r="AD82" s="12">
        <f t="shared" si="18"/>
        <v>0</v>
      </c>
      <c r="AE82" s="12">
        <f t="shared" si="19"/>
        <v>0</v>
      </c>
      <c r="AF82" s="12">
        <f t="shared" si="20"/>
        <v>5175.58</v>
      </c>
      <c r="AG82" s="23">
        <v>20</v>
      </c>
      <c r="AH82" s="27" t="s">
        <v>94</v>
      </c>
    </row>
    <row r="83" spans="1:34" s="4" customFormat="1" ht="18.75" thickTop="1">
      <c r="A83" s="6"/>
      <c r="B83" s="34"/>
      <c r="C83" s="38"/>
      <c r="D83" s="35"/>
      <c r="E83" s="35"/>
      <c r="F83" s="35"/>
      <c r="G83" s="34"/>
      <c r="H83" s="35"/>
      <c r="I83" s="35"/>
      <c r="J83" s="35"/>
      <c r="K83" s="34"/>
      <c r="L83" s="34"/>
      <c r="M83" s="35"/>
      <c r="N83" s="39"/>
      <c r="O83" s="40"/>
      <c r="P83" s="35"/>
      <c r="Q83" s="40"/>
      <c r="R83" s="35"/>
      <c r="S83" s="35"/>
      <c r="T83" s="30"/>
      <c r="U83" s="30"/>
      <c r="V83" s="30"/>
      <c r="W83" s="30"/>
      <c r="X83" s="30"/>
      <c r="Y83" s="30"/>
      <c r="Z83" s="36"/>
      <c r="AA83" s="36"/>
      <c r="AB83" s="36"/>
      <c r="AC83" s="36"/>
      <c r="AD83" s="36"/>
      <c r="AE83" s="36"/>
      <c r="AF83" s="36"/>
      <c r="AG83" s="34"/>
      <c r="AH83" s="37"/>
    </row>
    <row r="84" spans="1:34" s="4" customFormat="1" ht="18">
      <c r="A84" s="6"/>
      <c r="B84" s="34"/>
      <c r="C84" s="38"/>
      <c r="D84" s="35"/>
      <c r="E84" s="35"/>
      <c r="F84" s="35"/>
      <c r="G84" s="34"/>
      <c r="H84" s="35"/>
      <c r="I84" s="35"/>
      <c r="J84" s="35"/>
      <c r="K84" s="34"/>
      <c r="L84" s="34"/>
      <c r="M84" s="35"/>
      <c r="N84" s="39"/>
      <c r="O84" s="40"/>
      <c r="P84" s="35"/>
      <c r="Q84" s="40"/>
      <c r="R84" s="35"/>
      <c r="S84" s="35"/>
      <c r="T84" s="30"/>
      <c r="U84" s="30"/>
      <c r="V84" s="30"/>
      <c r="W84" s="30"/>
      <c r="X84" s="30"/>
      <c r="Y84" s="30"/>
      <c r="Z84" s="36"/>
      <c r="AA84" s="36"/>
      <c r="AB84" s="36"/>
      <c r="AC84" s="36"/>
      <c r="AD84" s="36"/>
      <c r="AE84" s="36"/>
      <c r="AF84" s="36"/>
      <c r="AG84" s="34"/>
      <c r="AH84" s="37"/>
    </row>
    <row r="85" s="4" customFormat="1" ht="18">
      <c r="A85" s="6">
        <v>85</v>
      </c>
    </row>
    <row r="86" s="4" customFormat="1" ht="18">
      <c r="A86" s="6"/>
    </row>
    <row r="87" s="4" customFormat="1" ht="18">
      <c r="A87" s="6">
        <v>52</v>
      </c>
    </row>
    <row r="88" s="4" customFormat="1" ht="18">
      <c r="A88" s="6"/>
    </row>
    <row r="89" s="4" customFormat="1" ht="18">
      <c r="A89" s="6"/>
    </row>
    <row r="90" s="32" customFormat="1" ht="18">
      <c r="A90" s="31">
        <v>226</v>
      </c>
    </row>
    <row r="91" s="32" customFormat="1" ht="18">
      <c r="A91" s="31">
        <v>65</v>
      </c>
    </row>
    <row r="92" s="32" customFormat="1" ht="18">
      <c r="A92" s="31">
        <v>55</v>
      </c>
    </row>
    <row r="93" s="32" customFormat="1" ht="18">
      <c r="A93" s="31">
        <v>136</v>
      </c>
    </row>
    <row r="94" s="32" customFormat="1" ht="18">
      <c r="A94" s="31">
        <v>129</v>
      </c>
    </row>
    <row r="95" s="32" customFormat="1" ht="18">
      <c r="A95" s="31">
        <v>163</v>
      </c>
    </row>
    <row r="96" s="32" customFormat="1" ht="18">
      <c r="A96" s="31">
        <v>178</v>
      </c>
    </row>
    <row r="97" s="32" customFormat="1" ht="18">
      <c r="A97" s="31">
        <v>224</v>
      </c>
    </row>
    <row r="98" s="32" customFormat="1" ht="18">
      <c r="A98" s="31"/>
    </row>
    <row r="99" s="32" customFormat="1" ht="18">
      <c r="A99" s="31">
        <v>203</v>
      </c>
    </row>
    <row r="100" s="4" customFormat="1" ht="18">
      <c r="A100" s="6"/>
    </row>
    <row r="101" s="4" customFormat="1" ht="18.75" customHeight="1">
      <c r="A101" s="6">
        <v>194</v>
      </c>
    </row>
    <row r="102" s="4" customFormat="1" ht="18">
      <c r="A102" s="6">
        <v>195</v>
      </c>
    </row>
    <row r="103" spans="2:34" ht="1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ht="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ht="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ht="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ht="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ht="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</sheetData>
  <sheetProtection/>
  <autoFilter ref="A2:AH121"/>
  <mergeCells count="1">
    <mergeCell ref="B1:AH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zoomScale="75" zoomScaleNormal="75" zoomScalePageLayoutView="0" workbookViewId="0" topLeftCell="A1">
      <selection activeCell="F2" sqref="F2"/>
    </sheetView>
  </sheetViews>
  <sheetFormatPr defaultColWidth="9.140625" defaultRowHeight="12.75"/>
  <cols>
    <col min="1" max="1" width="7.00390625" style="0" customWidth="1"/>
    <col min="2" max="2" width="10.00390625" style="0" bestFit="1" customWidth="1"/>
    <col min="3" max="3" width="11.7109375" style="0" bestFit="1" customWidth="1"/>
    <col min="4" max="4" width="7.8515625" style="0" customWidth="1"/>
    <col min="5" max="5" width="19.57421875" style="0" bestFit="1" customWidth="1"/>
    <col min="6" max="6" width="5.8515625" style="0" customWidth="1"/>
    <col min="7" max="7" width="13.28125" style="0" customWidth="1"/>
    <col min="8" max="9" width="6.57421875" style="0" customWidth="1"/>
    <col min="10" max="10" width="6.00390625" style="0" customWidth="1"/>
    <col min="11" max="11" width="8.57421875" style="0" customWidth="1"/>
    <col min="12" max="12" width="9.8515625" style="0" customWidth="1"/>
    <col min="13" max="13" width="13.140625" style="0" bestFit="1" customWidth="1"/>
    <col min="14" max="14" width="7.28125" style="0" bestFit="1" customWidth="1"/>
    <col min="15" max="15" width="11.00390625" style="0" bestFit="1" customWidth="1"/>
    <col min="16" max="16" width="3.00390625" style="0" bestFit="1" customWidth="1"/>
    <col min="17" max="18" width="13.140625" style="0" bestFit="1" customWidth="1"/>
    <col min="19" max="19" width="0.42578125" style="0" customWidth="1"/>
    <col min="20" max="20" width="9.140625" style="0" hidden="1" customWidth="1"/>
    <col min="21" max="21" width="13.7109375" style="0" customWidth="1"/>
    <col min="22" max="22" width="0.2890625" style="0" customWidth="1"/>
    <col min="23" max="24" width="8.8515625" style="0" hidden="1" customWidth="1"/>
    <col min="25" max="25" width="13.7109375" style="0" customWidth="1"/>
    <col min="26" max="29" width="11.00390625" style="0" bestFit="1" customWidth="1"/>
    <col min="30" max="30" width="12.28125" style="0" customWidth="1"/>
    <col min="31" max="31" width="13.7109375" style="0" customWidth="1"/>
    <col min="32" max="32" width="8.8515625" style="0" bestFit="1" customWidth="1"/>
    <col min="33" max="33" width="15.28125" style="0" bestFit="1" customWidth="1"/>
  </cols>
  <sheetData>
    <row r="1" spans="1:33" ht="27" thickBot="1">
      <c r="A1" s="75" t="s">
        <v>210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3" ht="222" customHeight="1" thickBot="1">
      <c r="A2" s="48" t="s">
        <v>0</v>
      </c>
      <c r="B2" s="49" t="s">
        <v>19</v>
      </c>
      <c r="C2" s="50" t="s">
        <v>1</v>
      </c>
      <c r="D2" s="50" t="s">
        <v>6</v>
      </c>
      <c r="E2" s="51" t="s">
        <v>7</v>
      </c>
      <c r="F2" s="52" t="s">
        <v>5</v>
      </c>
      <c r="G2" s="52" t="s">
        <v>30</v>
      </c>
      <c r="H2" s="52" t="s">
        <v>2</v>
      </c>
      <c r="I2" s="52" t="s">
        <v>3</v>
      </c>
      <c r="J2" s="52" t="s">
        <v>12</v>
      </c>
      <c r="K2" s="52" t="s">
        <v>24</v>
      </c>
      <c r="L2" s="52" t="s">
        <v>13</v>
      </c>
      <c r="M2" s="52" t="s">
        <v>25</v>
      </c>
      <c r="N2" s="53" t="s">
        <v>8</v>
      </c>
      <c r="O2" s="52" t="s">
        <v>26</v>
      </c>
      <c r="P2" s="54" t="s">
        <v>4</v>
      </c>
      <c r="Q2" s="52" t="s">
        <v>14</v>
      </c>
      <c r="R2" s="52" t="s">
        <v>15</v>
      </c>
      <c r="S2" s="52"/>
      <c r="T2" s="52"/>
      <c r="U2" s="52" t="s">
        <v>27</v>
      </c>
      <c r="V2" s="52" t="s">
        <v>9</v>
      </c>
      <c r="W2" s="55" t="s">
        <v>18</v>
      </c>
      <c r="X2" s="55" t="s">
        <v>17</v>
      </c>
      <c r="Y2" s="52" t="s">
        <v>10</v>
      </c>
      <c r="Z2" s="52" t="s">
        <v>20</v>
      </c>
      <c r="AA2" s="52" t="s">
        <v>21</v>
      </c>
      <c r="AB2" s="52" t="s">
        <v>22</v>
      </c>
      <c r="AC2" s="52" t="s">
        <v>23</v>
      </c>
      <c r="AD2" s="52" t="s">
        <v>16</v>
      </c>
      <c r="AE2" s="56" t="s">
        <v>11</v>
      </c>
      <c r="AF2" s="57" t="s">
        <v>29</v>
      </c>
      <c r="AG2" s="57" t="s">
        <v>28</v>
      </c>
    </row>
    <row r="3" spans="1:33" ht="17.25" thickBot="1" thickTop="1">
      <c r="A3" s="23">
        <v>1</v>
      </c>
      <c r="B3" s="13">
        <v>16915</v>
      </c>
      <c r="C3" s="14" t="s">
        <v>31</v>
      </c>
      <c r="D3" s="14">
        <v>5</v>
      </c>
      <c r="E3" s="14" t="s">
        <v>42</v>
      </c>
      <c r="F3" s="42">
        <v>1</v>
      </c>
      <c r="G3" s="42">
        <v>1</v>
      </c>
      <c r="H3" s="41">
        <v>0</v>
      </c>
      <c r="I3" s="41">
        <v>1</v>
      </c>
      <c r="J3" s="42">
        <v>0</v>
      </c>
      <c r="K3" s="45">
        <v>3</v>
      </c>
      <c r="L3" s="41">
        <v>1</v>
      </c>
      <c r="M3" s="41">
        <v>1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20"/>
      <c r="T3" s="20"/>
      <c r="U3" s="20">
        <v>16180.22</v>
      </c>
      <c r="V3" s="20"/>
      <c r="W3" s="20"/>
      <c r="X3" s="20"/>
      <c r="Y3" s="12">
        <f aca="true" t="shared" si="0" ref="Y3:Y20">((S3*50%+T3*85%+U3)/K3)+V3</f>
        <v>5393.406666666667</v>
      </c>
      <c r="Z3" s="12">
        <f aca="true" t="shared" si="1" ref="Z3:Z20">IF(N3=1,Y3*30%,0)</f>
        <v>0</v>
      </c>
      <c r="AA3" s="12">
        <f aca="true" t="shared" si="2" ref="AA3:AA20">IF(J3=1,Y3*20%,0)</f>
        <v>0</v>
      </c>
      <c r="AB3" s="12">
        <f aca="true" t="shared" si="3" ref="AB3:AB20">IF(Q3=1,Y3*10%,0)</f>
        <v>0</v>
      </c>
      <c r="AC3" s="12">
        <f aca="true" t="shared" si="4" ref="AC3:AC20">IF(R3=1,Y3*30%,0)</f>
        <v>0</v>
      </c>
      <c r="AD3" s="12">
        <f aca="true" t="shared" si="5" ref="AD3:AD20">IF(H3=1,Y3*30%,0)</f>
        <v>0</v>
      </c>
      <c r="AE3" s="12">
        <f aca="true" t="shared" si="6" ref="AE3:AE20">Y3-Z3-AA3-AB3-AC3-AD3</f>
        <v>5393.406666666667</v>
      </c>
      <c r="AF3" s="23">
        <v>56</v>
      </c>
      <c r="AG3" s="27" t="s">
        <v>43</v>
      </c>
    </row>
    <row r="4" spans="1:33" ht="17.25" thickBot="1" thickTop="1">
      <c r="A4" s="23">
        <v>2</v>
      </c>
      <c r="B4" s="29">
        <v>17835</v>
      </c>
      <c r="C4" s="23" t="s">
        <v>31</v>
      </c>
      <c r="D4" s="23">
        <v>1</v>
      </c>
      <c r="E4" s="14" t="s">
        <v>46</v>
      </c>
      <c r="F4" s="42">
        <v>1</v>
      </c>
      <c r="G4" s="42">
        <v>1</v>
      </c>
      <c r="H4" s="42">
        <v>0</v>
      </c>
      <c r="I4" s="42">
        <v>1</v>
      </c>
      <c r="J4" s="42">
        <v>0</v>
      </c>
      <c r="K4" s="45">
        <v>4</v>
      </c>
      <c r="L4" s="41">
        <v>1</v>
      </c>
      <c r="M4" s="41">
        <v>1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12"/>
      <c r="T4" s="12"/>
      <c r="U4" s="12">
        <v>21112.58</v>
      </c>
      <c r="V4" s="12"/>
      <c r="W4" s="12"/>
      <c r="X4" s="12"/>
      <c r="Y4" s="12">
        <f t="shared" si="0"/>
        <v>5278.145</v>
      </c>
      <c r="Z4" s="12">
        <f t="shared" si="1"/>
        <v>0</v>
      </c>
      <c r="AA4" s="12">
        <f t="shared" si="2"/>
        <v>0</v>
      </c>
      <c r="AB4" s="12">
        <f t="shared" si="3"/>
        <v>0</v>
      </c>
      <c r="AC4" s="12">
        <f t="shared" si="4"/>
        <v>0</v>
      </c>
      <c r="AD4" s="12">
        <f t="shared" si="5"/>
        <v>0</v>
      </c>
      <c r="AE4" s="12">
        <f t="shared" si="6"/>
        <v>5278.145</v>
      </c>
      <c r="AF4" s="14">
        <v>0</v>
      </c>
      <c r="AG4" s="28" t="s">
        <v>33</v>
      </c>
    </row>
    <row r="5" spans="1:33" ht="17.25" thickBot="1" thickTop="1">
      <c r="A5" s="23">
        <v>3</v>
      </c>
      <c r="B5" s="13">
        <v>17665</v>
      </c>
      <c r="C5" s="14" t="s">
        <v>31</v>
      </c>
      <c r="D5" s="14">
        <v>3</v>
      </c>
      <c r="E5" s="14" t="s">
        <v>63</v>
      </c>
      <c r="F5" s="41">
        <v>1</v>
      </c>
      <c r="G5" s="42">
        <v>1</v>
      </c>
      <c r="H5" s="41">
        <v>0</v>
      </c>
      <c r="I5" s="42">
        <v>1</v>
      </c>
      <c r="J5" s="42">
        <v>0</v>
      </c>
      <c r="K5" s="42">
        <v>4</v>
      </c>
      <c r="L5" s="41">
        <v>1</v>
      </c>
      <c r="M5" s="41">
        <v>1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12"/>
      <c r="T5" s="12"/>
      <c r="U5" s="12">
        <v>25513.65</v>
      </c>
      <c r="V5" s="12"/>
      <c r="W5" s="12"/>
      <c r="X5" s="12"/>
      <c r="Y5" s="12">
        <f t="shared" si="0"/>
        <v>6378.4125</v>
      </c>
      <c r="Z5" s="12">
        <f t="shared" si="1"/>
        <v>0</v>
      </c>
      <c r="AA5" s="12">
        <f t="shared" si="2"/>
        <v>0</v>
      </c>
      <c r="AB5" s="12">
        <f t="shared" si="3"/>
        <v>0</v>
      </c>
      <c r="AC5" s="12">
        <f t="shared" si="4"/>
        <v>0</v>
      </c>
      <c r="AD5" s="12">
        <f t="shared" si="5"/>
        <v>0</v>
      </c>
      <c r="AE5" s="12">
        <f t="shared" si="6"/>
        <v>6378.4125</v>
      </c>
      <c r="AF5" s="23">
        <v>20</v>
      </c>
      <c r="AG5" s="27" t="s">
        <v>62</v>
      </c>
    </row>
    <row r="6" spans="1:33" ht="17.25" thickBot="1" thickTop="1">
      <c r="A6" s="23">
        <v>4</v>
      </c>
      <c r="B6" s="13">
        <v>17858</v>
      </c>
      <c r="C6" s="14" t="s">
        <v>31</v>
      </c>
      <c r="D6" s="14">
        <v>1</v>
      </c>
      <c r="E6" s="14" t="s">
        <v>69</v>
      </c>
      <c r="F6" s="41">
        <v>1</v>
      </c>
      <c r="G6" s="42">
        <v>1</v>
      </c>
      <c r="H6" s="41">
        <v>0</v>
      </c>
      <c r="I6" s="42">
        <v>1</v>
      </c>
      <c r="J6" s="42">
        <v>0</v>
      </c>
      <c r="K6" s="42">
        <v>2</v>
      </c>
      <c r="L6" s="41">
        <v>1</v>
      </c>
      <c r="M6" s="41">
        <v>1</v>
      </c>
      <c r="N6" s="41">
        <v>0</v>
      </c>
      <c r="O6" s="41">
        <v>0</v>
      </c>
      <c r="P6" s="41">
        <v>0</v>
      </c>
      <c r="Q6" s="41">
        <v>1</v>
      </c>
      <c r="R6" s="41">
        <v>0</v>
      </c>
      <c r="S6" s="12"/>
      <c r="T6" s="12"/>
      <c r="U6" s="12">
        <v>12021.02</v>
      </c>
      <c r="V6" s="12"/>
      <c r="W6" s="12"/>
      <c r="X6" s="12"/>
      <c r="Y6" s="12">
        <f t="shared" si="0"/>
        <v>6010.51</v>
      </c>
      <c r="Z6" s="12">
        <f t="shared" si="1"/>
        <v>0</v>
      </c>
      <c r="AA6" s="12">
        <f t="shared" si="2"/>
        <v>0</v>
      </c>
      <c r="AB6" s="12">
        <f t="shared" si="3"/>
        <v>601.051</v>
      </c>
      <c r="AC6" s="12">
        <f t="shared" si="4"/>
        <v>0</v>
      </c>
      <c r="AD6" s="12">
        <f t="shared" si="5"/>
        <v>0</v>
      </c>
      <c r="AE6" s="12">
        <f t="shared" si="6"/>
        <v>5409.459</v>
      </c>
      <c r="AF6" s="14">
        <v>0</v>
      </c>
      <c r="AG6" s="28" t="s">
        <v>62</v>
      </c>
    </row>
    <row r="7" spans="1:33" ht="17.25" thickBot="1" thickTop="1">
      <c r="A7" s="23">
        <v>5</v>
      </c>
      <c r="B7" s="29">
        <v>17845</v>
      </c>
      <c r="C7" s="23" t="s">
        <v>31</v>
      </c>
      <c r="D7" s="23">
        <v>1</v>
      </c>
      <c r="E7" s="14" t="s">
        <v>72</v>
      </c>
      <c r="F7" s="42">
        <v>1</v>
      </c>
      <c r="G7" s="42">
        <v>1</v>
      </c>
      <c r="H7" s="42">
        <v>0</v>
      </c>
      <c r="I7" s="42">
        <v>1</v>
      </c>
      <c r="J7" s="42">
        <v>0</v>
      </c>
      <c r="K7" s="42">
        <v>4</v>
      </c>
      <c r="L7" s="41">
        <v>1</v>
      </c>
      <c r="M7" s="41">
        <v>1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12"/>
      <c r="T7" s="12"/>
      <c r="U7" s="12">
        <v>22531</v>
      </c>
      <c r="V7" s="12"/>
      <c r="W7" s="12"/>
      <c r="X7" s="12"/>
      <c r="Y7" s="12">
        <f t="shared" si="0"/>
        <v>5632.75</v>
      </c>
      <c r="Z7" s="12">
        <f t="shared" si="1"/>
        <v>0</v>
      </c>
      <c r="AA7" s="12">
        <f t="shared" si="2"/>
        <v>0</v>
      </c>
      <c r="AB7" s="12">
        <f t="shared" si="3"/>
        <v>0</v>
      </c>
      <c r="AC7" s="12">
        <f t="shared" si="4"/>
        <v>0</v>
      </c>
      <c r="AD7" s="12">
        <f t="shared" si="5"/>
        <v>0</v>
      </c>
      <c r="AE7" s="12">
        <f t="shared" si="6"/>
        <v>5632.75</v>
      </c>
      <c r="AF7" s="23">
        <v>0</v>
      </c>
      <c r="AG7" s="27" t="s">
        <v>73</v>
      </c>
    </row>
    <row r="8" spans="1:33" ht="17.25" thickBot="1" thickTop="1">
      <c r="A8" s="23">
        <v>6</v>
      </c>
      <c r="B8" s="13">
        <v>17884</v>
      </c>
      <c r="C8" s="14" t="s">
        <v>31</v>
      </c>
      <c r="D8" s="14">
        <v>1</v>
      </c>
      <c r="E8" s="14" t="s">
        <v>82</v>
      </c>
      <c r="F8" s="41">
        <v>1</v>
      </c>
      <c r="G8" s="42">
        <v>1</v>
      </c>
      <c r="H8" s="41">
        <v>0</v>
      </c>
      <c r="I8" s="42">
        <v>1</v>
      </c>
      <c r="J8" s="42">
        <v>0</v>
      </c>
      <c r="K8" s="42">
        <v>4</v>
      </c>
      <c r="L8" s="41">
        <v>1</v>
      </c>
      <c r="M8" s="41">
        <v>1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12"/>
      <c r="T8" s="12"/>
      <c r="U8" s="12">
        <v>29616.62</v>
      </c>
      <c r="V8" s="12"/>
      <c r="W8" s="12"/>
      <c r="X8" s="12"/>
      <c r="Y8" s="12">
        <f t="shared" si="0"/>
        <v>7404.155</v>
      </c>
      <c r="Z8" s="12">
        <f t="shared" si="1"/>
        <v>0</v>
      </c>
      <c r="AA8" s="12">
        <f t="shared" si="2"/>
        <v>0</v>
      </c>
      <c r="AB8" s="12">
        <f t="shared" si="3"/>
        <v>0</v>
      </c>
      <c r="AC8" s="12">
        <f t="shared" si="4"/>
        <v>0</v>
      </c>
      <c r="AD8" s="12">
        <f t="shared" si="5"/>
        <v>0</v>
      </c>
      <c r="AE8" s="12">
        <f t="shared" si="6"/>
        <v>7404.155</v>
      </c>
      <c r="AF8" s="14">
        <v>0</v>
      </c>
      <c r="AG8" s="25" t="s">
        <v>83</v>
      </c>
    </row>
    <row r="9" spans="1:33" ht="17.25" thickBot="1" thickTop="1">
      <c r="A9" s="23">
        <v>7</v>
      </c>
      <c r="B9" s="29">
        <v>17604</v>
      </c>
      <c r="C9" s="23" t="s">
        <v>31</v>
      </c>
      <c r="D9" s="23">
        <v>3</v>
      </c>
      <c r="E9" s="14" t="s">
        <v>91</v>
      </c>
      <c r="F9" s="42">
        <v>1</v>
      </c>
      <c r="G9" s="42">
        <v>1</v>
      </c>
      <c r="H9" s="42">
        <v>0</v>
      </c>
      <c r="I9" s="42">
        <v>1</v>
      </c>
      <c r="J9" s="42">
        <v>0</v>
      </c>
      <c r="K9" s="42">
        <v>3</v>
      </c>
      <c r="L9" s="41">
        <v>1</v>
      </c>
      <c r="M9" s="41">
        <v>1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12"/>
      <c r="T9" s="12"/>
      <c r="U9" s="12">
        <v>17926.12</v>
      </c>
      <c r="V9" s="12"/>
      <c r="W9" s="12"/>
      <c r="X9" s="12"/>
      <c r="Y9" s="12">
        <f t="shared" si="0"/>
        <v>5975.373333333333</v>
      </c>
      <c r="Z9" s="12">
        <f t="shared" si="1"/>
        <v>0</v>
      </c>
      <c r="AA9" s="12">
        <f t="shared" si="2"/>
        <v>0</v>
      </c>
      <c r="AB9" s="12">
        <f t="shared" si="3"/>
        <v>0</v>
      </c>
      <c r="AC9" s="12">
        <f t="shared" si="4"/>
        <v>0</v>
      </c>
      <c r="AD9" s="12">
        <f t="shared" si="5"/>
        <v>0</v>
      </c>
      <c r="AE9" s="12">
        <f t="shared" si="6"/>
        <v>5975.373333333333</v>
      </c>
      <c r="AF9" s="14">
        <v>57</v>
      </c>
      <c r="AG9" s="28" t="s">
        <v>92</v>
      </c>
    </row>
    <row r="10" spans="1:33" ht="17.25" thickBot="1" thickTop="1">
      <c r="A10" s="23">
        <v>8</v>
      </c>
      <c r="B10" s="13">
        <v>17904</v>
      </c>
      <c r="C10" s="14" t="s">
        <v>31</v>
      </c>
      <c r="D10" s="14">
        <v>1</v>
      </c>
      <c r="E10" s="14" t="s">
        <v>100</v>
      </c>
      <c r="F10" s="41">
        <v>1</v>
      </c>
      <c r="G10" s="41">
        <v>1</v>
      </c>
      <c r="H10" s="41">
        <v>1</v>
      </c>
      <c r="I10" s="41">
        <v>1</v>
      </c>
      <c r="J10" s="42">
        <v>0</v>
      </c>
      <c r="K10" s="42">
        <v>3</v>
      </c>
      <c r="L10" s="42">
        <v>1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12"/>
      <c r="T10" s="12"/>
      <c r="U10" s="12">
        <v>44998.28</v>
      </c>
      <c r="V10" s="12"/>
      <c r="W10" s="12"/>
      <c r="X10" s="12"/>
      <c r="Y10" s="12">
        <f t="shared" si="0"/>
        <v>14999.426666666666</v>
      </c>
      <c r="Z10" s="12">
        <f t="shared" si="1"/>
        <v>0</v>
      </c>
      <c r="AA10" s="12">
        <f t="shared" si="2"/>
        <v>0</v>
      </c>
      <c r="AB10" s="12">
        <f t="shared" si="3"/>
        <v>0</v>
      </c>
      <c r="AC10" s="12">
        <f t="shared" si="4"/>
        <v>0</v>
      </c>
      <c r="AD10" s="12">
        <f t="shared" si="5"/>
        <v>4499.8279999999995</v>
      </c>
      <c r="AE10" s="12">
        <f t="shared" si="6"/>
        <v>10499.598666666667</v>
      </c>
      <c r="AF10" s="14">
        <v>0</v>
      </c>
      <c r="AG10" s="8" t="s">
        <v>33</v>
      </c>
    </row>
    <row r="11" spans="1:33" ht="17.25" thickBot="1" thickTop="1">
      <c r="A11" s="23">
        <v>9</v>
      </c>
      <c r="B11" s="29">
        <v>17920</v>
      </c>
      <c r="C11" s="23" t="s">
        <v>31</v>
      </c>
      <c r="D11" s="23">
        <v>1</v>
      </c>
      <c r="E11" s="14" t="s">
        <v>118</v>
      </c>
      <c r="F11" s="42">
        <v>1</v>
      </c>
      <c r="G11" s="42">
        <v>1</v>
      </c>
      <c r="H11" s="42">
        <v>0</v>
      </c>
      <c r="I11" s="42">
        <v>1</v>
      </c>
      <c r="J11" s="42">
        <v>0</v>
      </c>
      <c r="K11" s="42">
        <v>4</v>
      </c>
      <c r="L11" s="42">
        <v>1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12"/>
      <c r="T11" s="12"/>
      <c r="U11" s="12">
        <v>20898.05</v>
      </c>
      <c r="V11" s="12"/>
      <c r="W11" s="12"/>
      <c r="X11" s="12"/>
      <c r="Y11" s="12">
        <f t="shared" si="0"/>
        <v>5224.5125</v>
      </c>
      <c r="Z11" s="12">
        <f t="shared" si="1"/>
        <v>0</v>
      </c>
      <c r="AA11" s="12">
        <f t="shared" si="2"/>
        <v>0</v>
      </c>
      <c r="AB11" s="12">
        <f t="shared" si="3"/>
        <v>0</v>
      </c>
      <c r="AC11" s="12">
        <f t="shared" si="4"/>
        <v>0</v>
      </c>
      <c r="AD11" s="12">
        <f t="shared" si="5"/>
        <v>0</v>
      </c>
      <c r="AE11" s="12">
        <f t="shared" si="6"/>
        <v>5224.5125</v>
      </c>
      <c r="AF11" s="23">
        <v>0</v>
      </c>
      <c r="AG11" s="27" t="s">
        <v>33</v>
      </c>
    </row>
    <row r="12" spans="1:33" ht="17.25" thickBot="1" thickTop="1">
      <c r="A12" s="23">
        <v>10</v>
      </c>
      <c r="B12" s="14">
        <v>15823</v>
      </c>
      <c r="C12" s="14" t="s">
        <v>158</v>
      </c>
      <c r="D12" s="14">
        <v>1</v>
      </c>
      <c r="E12" s="14" t="s">
        <v>198</v>
      </c>
      <c r="F12" s="41">
        <v>1</v>
      </c>
      <c r="G12" s="41">
        <v>1</v>
      </c>
      <c r="H12" s="41">
        <v>0</v>
      </c>
      <c r="I12" s="41">
        <v>1</v>
      </c>
      <c r="J12" s="42">
        <v>0</v>
      </c>
      <c r="K12" s="42">
        <v>3</v>
      </c>
      <c r="L12" s="42">
        <v>1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12"/>
      <c r="T12" s="12"/>
      <c r="U12" s="12">
        <f>7687.62+8988.26</f>
        <v>16675.88</v>
      </c>
      <c r="V12" s="12"/>
      <c r="W12" s="12"/>
      <c r="X12" s="12"/>
      <c r="Y12" s="12">
        <f t="shared" si="0"/>
        <v>5558.626666666667</v>
      </c>
      <c r="Z12" s="12">
        <f t="shared" si="1"/>
        <v>0</v>
      </c>
      <c r="AA12" s="12">
        <f t="shared" si="2"/>
        <v>0</v>
      </c>
      <c r="AB12" s="12">
        <f t="shared" si="3"/>
        <v>0</v>
      </c>
      <c r="AC12" s="12">
        <f t="shared" si="4"/>
        <v>0</v>
      </c>
      <c r="AD12" s="12">
        <f t="shared" si="5"/>
        <v>0</v>
      </c>
      <c r="AE12" s="12">
        <f t="shared" si="6"/>
        <v>5558.626666666667</v>
      </c>
      <c r="AF12" s="23">
        <v>0</v>
      </c>
      <c r="AG12" s="27" t="s">
        <v>199</v>
      </c>
    </row>
    <row r="13" spans="1:33" ht="17.25" thickBot="1" thickTop="1">
      <c r="A13" s="23">
        <v>11</v>
      </c>
      <c r="B13" s="23">
        <v>2659</v>
      </c>
      <c r="C13" s="23" t="s">
        <v>153</v>
      </c>
      <c r="D13" s="23">
        <v>1</v>
      </c>
      <c r="E13" s="23" t="s">
        <v>200</v>
      </c>
      <c r="F13" s="42">
        <v>1</v>
      </c>
      <c r="G13" s="42">
        <v>1</v>
      </c>
      <c r="H13" s="42">
        <v>0</v>
      </c>
      <c r="I13" s="42">
        <v>1</v>
      </c>
      <c r="J13" s="42">
        <v>0</v>
      </c>
      <c r="K13" s="42">
        <v>4</v>
      </c>
      <c r="L13" s="42">
        <v>1</v>
      </c>
      <c r="M13" s="42">
        <v>1</v>
      </c>
      <c r="N13" s="42">
        <v>0</v>
      </c>
      <c r="O13" s="42">
        <v>0</v>
      </c>
      <c r="P13" s="42">
        <v>1</v>
      </c>
      <c r="Q13" s="42">
        <v>0</v>
      </c>
      <c r="R13" s="42">
        <v>0</v>
      </c>
      <c r="S13" s="12"/>
      <c r="T13" s="12"/>
      <c r="U13" s="12">
        <f>14680.44+8781.53</f>
        <v>23461.97</v>
      </c>
      <c r="V13" s="12"/>
      <c r="W13" s="12"/>
      <c r="X13" s="12"/>
      <c r="Y13" s="12">
        <f t="shared" si="0"/>
        <v>5865.4925</v>
      </c>
      <c r="Z13" s="12">
        <f t="shared" si="1"/>
        <v>0</v>
      </c>
      <c r="AA13" s="12">
        <f t="shared" si="2"/>
        <v>0</v>
      </c>
      <c r="AB13" s="12">
        <f t="shared" si="3"/>
        <v>0</v>
      </c>
      <c r="AC13" s="12">
        <f t="shared" si="4"/>
        <v>0</v>
      </c>
      <c r="AD13" s="12">
        <f t="shared" si="5"/>
        <v>0</v>
      </c>
      <c r="AE13" s="12">
        <f t="shared" si="6"/>
        <v>5865.4925</v>
      </c>
      <c r="AF13" s="14">
        <v>0</v>
      </c>
      <c r="AG13" s="28" t="s">
        <v>155</v>
      </c>
    </row>
    <row r="14" spans="1:33" ht="17.25" thickBot="1" thickTop="1">
      <c r="A14" s="23">
        <v>12</v>
      </c>
      <c r="B14" s="14">
        <v>2403</v>
      </c>
      <c r="C14" s="14" t="s">
        <v>153</v>
      </c>
      <c r="D14" s="14">
        <v>7</v>
      </c>
      <c r="E14" s="14" t="s">
        <v>201</v>
      </c>
      <c r="F14" s="42">
        <v>1</v>
      </c>
      <c r="G14" s="41">
        <v>1</v>
      </c>
      <c r="H14" s="41">
        <v>0</v>
      </c>
      <c r="I14" s="41">
        <v>1</v>
      </c>
      <c r="J14" s="42">
        <v>0</v>
      </c>
      <c r="K14" s="42">
        <v>4</v>
      </c>
      <c r="L14" s="41">
        <v>1</v>
      </c>
      <c r="M14" s="41">
        <v>1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20"/>
      <c r="T14" s="20"/>
      <c r="U14" s="20">
        <f>14359+11061</f>
        <v>25420</v>
      </c>
      <c r="V14" s="20"/>
      <c r="W14" s="20"/>
      <c r="X14" s="20"/>
      <c r="Y14" s="12">
        <f t="shared" si="0"/>
        <v>6355</v>
      </c>
      <c r="Z14" s="12">
        <f t="shared" si="1"/>
        <v>0</v>
      </c>
      <c r="AA14" s="12">
        <f t="shared" si="2"/>
        <v>0</v>
      </c>
      <c r="AB14" s="12">
        <f t="shared" si="3"/>
        <v>0</v>
      </c>
      <c r="AC14" s="12">
        <f t="shared" si="4"/>
        <v>0</v>
      </c>
      <c r="AD14" s="12">
        <f t="shared" si="5"/>
        <v>0</v>
      </c>
      <c r="AE14" s="12">
        <f t="shared" si="6"/>
        <v>6355</v>
      </c>
      <c r="AF14" s="23">
        <v>47</v>
      </c>
      <c r="AG14" s="27" t="s">
        <v>176</v>
      </c>
    </row>
    <row r="15" spans="1:33" ht="17.25" thickBot="1" thickTop="1">
      <c r="A15" s="23">
        <v>13</v>
      </c>
      <c r="B15" s="14">
        <v>15390</v>
      </c>
      <c r="C15" s="14" t="s">
        <v>160</v>
      </c>
      <c r="D15" s="14">
        <v>5</v>
      </c>
      <c r="E15" s="14" t="s">
        <v>202</v>
      </c>
      <c r="F15" s="41">
        <v>1</v>
      </c>
      <c r="G15" s="41">
        <v>1</v>
      </c>
      <c r="H15" s="41">
        <v>0</v>
      </c>
      <c r="I15" s="41">
        <v>1</v>
      </c>
      <c r="J15" s="42">
        <v>0</v>
      </c>
      <c r="K15" s="42">
        <v>3</v>
      </c>
      <c r="L15" s="42">
        <v>1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12"/>
      <c r="T15" s="12"/>
      <c r="U15" s="12">
        <f>11564.65+9394.53</f>
        <v>20959.18</v>
      </c>
      <c r="V15" s="12"/>
      <c r="W15" s="12"/>
      <c r="X15" s="12"/>
      <c r="Y15" s="12">
        <f t="shared" si="0"/>
        <v>6986.393333333333</v>
      </c>
      <c r="Z15" s="12">
        <f t="shared" si="1"/>
        <v>0</v>
      </c>
      <c r="AA15" s="12">
        <f t="shared" si="2"/>
        <v>0</v>
      </c>
      <c r="AB15" s="12">
        <f t="shared" si="3"/>
        <v>0</v>
      </c>
      <c r="AC15" s="12">
        <f t="shared" si="4"/>
        <v>0</v>
      </c>
      <c r="AD15" s="12">
        <f t="shared" si="5"/>
        <v>0</v>
      </c>
      <c r="AE15" s="12">
        <f t="shared" si="6"/>
        <v>6986.393333333333</v>
      </c>
      <c r="AF15" s="23">
        <v>28</v>
      </c>
      <c r="AG15" s="27" t="s">
        <v>203</v>
      </c>
    </row>
    <row r="16" spans="1:33" ht="17.25" thickBot="1" thickTop="1">
      <c r="A16" s="23">
        <v>14</v>
      </c>
      <c r="B16" s="23">
        <v>2733</v>
      </c>
      <c r="C16" s="23" t="s">
        <v>153</v>
      </c>
      <c r="D16" s="23">
        <v>1</v>
      </c>
      <c r="E16" s="23" t="s">
        <v>204</v>
      </c>
      <c r="F16" s="42">
        <v>1</v>
      </c>
      <c r="G16" s="42">
        <v>1</v>
      </c>
      <c r="H16" s="42">
        <v>0</v>
      </c>
      <c r="I16" s="42">
        <v>1</v>
      </c>
      <c r="J16" s="42">
        <v>0</v>
      </c>
      <c r="K16" s="42">
        <v>2</v>
      </c>
      <c r="L16" s="42">
        <v>1</v>
      </c>
      <c r="M16" s="42">
        <v>1</v>
      </c>
      <c r="N16" s="42">
        <v>0</v>
      </c>
      <c r="O16" s="42">
        <v>0</v>
      </c>
      <c r="P16" s="42">
        <v>0</v>
      </c>
      <c r="Q16" s="42">
        <v>1</v>
      </c>
      <c r="R16" s="42">
        <v>0</v>
      </c>
      <c r="S16" s="12"/>
      <c r="T16" s="12"/>
      <c r="U16" s="12">
        <v>17406</v>
      </c>
      <c r="V16" s="12"/>
      <c r="W16" s="12"/>
      <c r="X16" s="12"/>
      <c r="Y16" s="12">
        <f t="shared" si="0"/>
        <v>8703</v>
      </c>
      <c r="Z16" s="12">
        <f t="shared" si="1"/>
        <v>0</v>
      </c>
      <c r="AA16" s="12">
        <f t="shared" si="2"/>
        <v>0</v>
      </c>
      <c r="AB16" s="12">
        <f t="shared" si="3"/>
        <v>870.3000000000001</v>
      </c>
      <c r="AC16" s="12">
        <f t="shared" si="4"/>
        <v>0</v>
      </c>
      <c r="AD16" s="12">
        <f t="shared" si="5"/>
        <v>0</v>
      </c>
      <c r="AE16" s="12">
        <f t="shared" si="6"/>
        <v>7832.7</v>
      </c>
      <c r="AF16" s="23">
        <v>0</v>
      </c>
      <c r="AG16" s="27" t="s">
        <v>176</v>
      </c>
    </row>
    <row r="17" spans="1:33" ht="17.25" thickBot="1" thickTop="1">
      <c r="A17" s="23">
        <v>15</v>
      </c>
      <c r="B17" s="14">
        <v>2539</v>
      </c>
      <c r="C17" s="14" t="s">
        <v>153</v>
      </c>
      <c r="D17" s="14">
        <v>3</v>
      </c>
      <c r="E17" s="14" t="s">
        <v>205</v>
      </c>
      <c r="F17" s="41">
        <v>1</v>
      </c>
      <c r="G17" s="41">
        <v>1</v>
      </c>
      <c r="H17" s="42">
        <v>0</v>
      </c>
      <c r="I17" s="41">
        <v>1</v>
      </c>
      <c r="J17" s="42">
        <v>0</v>
      </c>
      <c r="K17" s="42">
        <v>3</v>
      </c>
      <c r="L17" s="42">
        <v>1</v>
      </c>
      <c r="M17" s="41">
        <v>1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12"/>
      <c r="T17" s="12"/>
      <c r="U17" s="12">
        <f>12031.94+11512.43</f>
        <v>23544.370000000003</v>
      </c>
      <c r="V17" s="12"/>
      <c r="W17" s="12"/>
      <c r="X17" s="12"/>
      <c r="Y17" s="12">
        <f t="shared" si="0"/>
        <v>7848.123333333334</v>
      </c>
      <c r="Z17" s="12">
        <f t="shared" si="1"/>
        <v>0</v>
      </c>
      <c r="AA17" s="12">
        <f t="shared" si="2"/>
        <v>0</v>
      </c>
      <c r="AB17" s="12">
        <f t="shared" si="3"/>
        <v>0</v>
      </c>
      <c r="AC17" s="12">
        <f t="shared" si="4"/>
        <v>0</v>
      </c>
      <c r="AD17" s="12">
        <f t="shared" si="5"/>
        <v>0</v>
      </c>
      <c r="AE17" s="12">
        <f t="shared" si="6"/>
        <v>7848.123333333334</v>
      </c>
      <c r="AF17" s="23">
        <v>53</v>
      </c>
      <c r="AG17" s="27" t="s">
        <v>54</v>
      </c>
    </row>
    <row r="18" spans="1:33" ht="17.25" thickBot="1" thickTop="1">
      <c r="A18" s="23">
        <v>16</v>
      </c>
      <c r="B18" s="14">
        <v>15890</v>
      </c>
      <c r="C18" s="14" t="s">
        <v>158</v>
      </c>
      <c r="D18" s="14">
        <v>1</v>
      </c>
      <c r="E18" s="14" t="s">
        <v>206</v>
      </c>
      <c r="F18" s="41">
        <v>1</v>
      </c>
      <c r="G18" s="41">
        <v>1</v>
      </c>
      <c r="H18" s="41">
        <v>0</v>
      </c>
      <c r="I18" s="41">
        <v>1</v>
      </c>
      <c r="J18" s="42">
        <v>0</v>
      </c>
      <c r="K18" s="42">
        <v>4</v>
      </c>
      <c r="L18" s="42">
        <v>1</v>
      </c>
      <c r="M18" s="41">
        <v>1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12"/>
      <c r="T18" s="12"/>
      <c r="U18" s="12">
        <f>23168.15+9468.98</f>
        <v>32637.13</v>
      </c>
      <c r="V18" s="12"/>
      <c r="W18" s="12"/>
      <c r="X18" s="12"/>
      <c r="Y18" s="12">
        <f t="shared" si="0"/>
        <v>8159.2825</v>
      </c>
      <c r="Z18" s="12">
        <f t="shared" si="1"/>
        <v>0</v>
      </c>
      <c r="AA18" s="12">
        <f t="shared" si="2"/>
        <v>0</v>
      </c>
      <c r="AB18" s="12">
        <f t="shared" si="3"/>
        <v>0</v>
      </c>
      <c r="AC18" s="12">
        <f t="shared" si="4"/>
        <v>0</v>
      </c>
      <c r="AD18" s="12">
        <f t="shared" si="5"/>
        <v>0</v>
      </c>
      <c r="AE18" s="12">
        <f t="shared" si="6"/>
        <v>8159.2825</v>
      </c>
      <c r="AF18" s="23">
        <v>0</v>
      </c>
      <c r="AG18" s="27" t="s">
        <v>62</v>
      </c>
    </row>
    <row r="19" spans="1:33" ht="17.25" thickBot="1" thickTop="1">
      <c r="A19" s="23">
        <v>17</v>
      </c>
      <c r="B19" s="23">
        <v>2615</v>
      </c>
      <c r="C19" s="23" t="s">
        <v>153</v>
      </c>
      <c r="D19" s="23">
        <v>3</v>
      </c>
      <c r="E19" s="23" t="s">
        <v>207</v>
      </c>
      <c r="F19" s="42">
        <v>1</v>
      </c>
      <c r="G19" s="42">
        <v>1</v>
      </c>
      <c r="H19" s="42">
        <v>0</v>
      </c>
      <c r="I19" s="42">
        <v>1</v>
      </c>
      <c r="J19" s="42">
        <v>0</v>
      </c>
      <c r="K19" s="42">
        <v>3</v>
      </c>
      <c r="L19" s="42">
        <v>1</v>
      </c>
      <c r="M19" s="42">
        <v>1</v>
      </c>
      <c r="N19" s="42">
        <v>0</v>
      </c>
      <c r="O19" s="42">
        <v>0</v>
      </c>
      <c r="P19" s="42">
        <v>1</v>
      </c>
      <c r="Q19" s="42">
        <v>0</v>
      </c>
      <c r="R19" s="42">
        <v>0</v>
      </c>
      <c r="S19" s="12"/>
      <c r="T19" s="12"/>
      <c r="U19" s="12">
        <f>14280+10470</f>
        <v>24750</v>
      </c>
      <c r="V19" s="12"/>
      <c r="W19" s="12"/>
      <c r="X19" s="12"/>
      <c r="Y19" s="12">
        <f t="shared" si="0"/>
        <v>8250</v>
      </c>
      <c r="Z19" s="12">
        <f t="shared" si="1"/>
        <v>0</v>
      </c>
      <c r="AA19" s="12">
        <f t="shared" si="2"/>
        <v>0</v>
      </c>
      <c r="AB19" s="12">
        <f t="shared" si="3"/>
        <v>0</v>
      </c>
      <c r="AC19" s="12">
        <f t="shared" si="4"/>
        <v>0</v>
      </c>
      <c r="AD19" s="12">
        <f t="shared" si="5"/>
        <v>0</v>
      </c>
      <c r="AE19" s="12">
        <f t="shared" si="6"/>
        <v>8250</v>
      </c>
      <c r="AF19" s="23">
        <v>49.5</v>
      </c>
      <c r="AG19" s="27" t="s">
        <v>176</v>
      </c>
    </row>
    <row r="20" spans="1:33" ht="17.25" thickBot="1" thickTop="1">
      <c r="A20" s="23">
        <v>18</v>
      </c>
      <c r="B20" s="23">
        <v>15522</v>
      </c>
      <c r="C20" s="23" t="s">
        <v>158</v>
      </c>
      <c r="D20" s="23">
        <v>3</v>
      </c>
      <c r="E20" s="23" t="s">
        <v>208</v>
      </c>
      <c r="F20" s="42">
        <v>1</v>
      </c>
      <c r="G20" s="42">
        <v>1</v>
      </c>
      <c r="H20" s="42">
        <v>0</v>
      </c>
      <c r="I20" s="42">
        <v>1</v>
      </c>
      <c r="J20" s="42">
        <v>0</v>
      </c>
      <c r="K20" s="42">
        <v>3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12"/>
      <c r="T20" s="12"/>
      <c r="U20" s="12">
        <f>10858.69+16299.86</f>
        <v>27158.550000000003</v>
      </c>
      <c r="V20" s="12"/>
      <c r="W20" s="12"/>
      <c r="X20" s="12"/>
      <c r="Y20" s="12">
        <f t="shared" si="0"/>
        <v>9052.85</v>
      </c>
      <c r="Z20" s="12">
        <f t="shared" si="1"/>
        <v>0</v>
      </c>
      <c r="AA20" s="12">
        <f t="shared" si="2"/>
        <v>0</v>
      </c>
      <c r="AB20" s="12">
        <f t="shared" si="3"/>
        <v>0</v>
      </c>
      <c r="AC20" s="12">
        <f t="shared" si="4"/>
        <v>0</v>
      </c>
      <c r="AD20" s="12">
        <f t="shared" si="5"/>
        <v>0</v>
      </c>
      <c r="AE20" s="12">
        <f t="shared" si="6"/>
        <v>9052.85</v>
      </c>
      <c r="AF20" s="14">
        <v>29</v>
      </c>
      <c r="AG20" s="25" t="s">
        <v>172</v>
      </c>
    </row>
    <row r="21" ht="13.5" thickTop="1"/>
  </sheetData>
  <sheetProtection/>
  <autoFilter ref="A2:AG20"/>
  <mergeCells count="1">
    <mergeCell ref="A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10.00390625" style="0" bestFit="1" customWidth="1"/>
    <col min="3" max="3" width="11.7109375" style="0" bestFit="1" customWidth="1"/>
    <col min="4" max="4" width="7.7109375" style="0" customWidth="1"/>
    <col min="5" max="5" width="19.57421875" style="0" bestFit="1" customWidth="1"/>
    <col min="6" max="6" width="6.140625" style="0" customWidth="1"/>
    <col min="7" max="7" width="11.7109375" style="0" customWidth="1"/>
    <col min="8" max="8" width="5.8515625" style="0" customWidth="1"/>
    <col min="9" max="9" width="6.28125" style="0" customWidth="1"/>
    <col min="10" max="10" width="4.57421875" style="0" customWidth="1"/>
    <col min="11" max="11" width="7.140625" style="0" customWidth="1"/>
    <col min="12" max="12" width="9.28125" style="0" customWidth="1"/>
    <col min="13" max="13" width="9.7109375" style="0" customWidth="1"/>
    <col min="14" max="14" width="7.28125" style="0" bestFit="1" customWidth="1"/>
    <col min="15" max="15" width="7.57421875" style="0" customWidth="1"/>
    <col min="16" max="16" width="3.00390625" style="0" bestFit="1" customWidth="1"/>
    <col min="17" max="17" width="9.00390625" style="0" customWidth="1"/>
    <col min="18" max="18" width="10.8515625" style="0" customWidth="1"/>
    <col min="19" max="20" width="9.140625" style="0" hidden="1" customWidth="1"/>
    <col min="21" max="21" width="13.7109375" style="0" customWidth="1"/>
    <col min="22" max="22" width="0.2890625" style="0" customWidth="1"/>
    <col min="23" max="24" width="8.8515625" style="0" hidden="1" customWidth="1"/>
    <col min="25" max="25" width="13.7109375" style="0" bestFit="1" customWidth="1"/>
    <col min="26" max="27" width="12.28125" style="0" bestFit="1" customWidth="1"/>
    <col min="28" max="28" width="11.00390625" style="0" bestFit="1" customWidth="1"/>
    <col min="29" max="30" width="12.28125" style="0" bestFit="1" customWidth="1"/>
    <col min="31" max="31" width="13.7109375" style="0" bestFit="1" customWidth="1"/>
    <col min="32" max="32" width="8.8515625" style="0" bestFit="1" customWidth="1"/>
    <col min="33" max="33" width="23.00390625" style="0" bestFit="1" customWidth="1"/>
    <col min="34" max="34" width="52.140625" style="0" bestFit="1" customWidth="1"/>
  </cols>
  <sheetData>
    <row r="1" spans="1:33" ht="27" thickBot="1">
      <c r="A1" s="75" t="s">
        <v>211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4" ht="206.25" customHeight="1" thickBot="1">
      <c r="A2" s="48" t="s">
        <v>0</v>
      </c>
      <c r="B2" s="49" t="s">
        <v>19</v>
      </c>
      <c r="C2" s="50" t="s">
        <v>1</v>
      </c>
      <c r="D2" s="50" t="s">
        <v>6</v>
      </c>
      <c r="E2" s="51" t="s">
        <v>7</v>
      </c>
      <c r="F2" s="52" t="s">
        <v>5</v>
      </c>
      <c r="G2" s="52" t="s">
        <v>30</v>
      </c>
      <c r="H2" s="52" t="s">
        <v>2</v>
      </c>
      <c r="I2" s="52" t="s">
        <v>3</v>
      </c>
      <c r="J2" s="52" t="s">
        <v>12</v>
      </c>
      <c r="K2" s="52" t="s">
        <v>24</v>
      </c>
      <c r="L2" s="52" t="s">
        <v>13</v>
      </c>
      <c r="M2" s="52" t="s">
        <v>25</v>
      </c>
      <c r="N2" s="53" t="s">
        <v>8</v>
      </c>
      <c r="O2" s="52" t="s">
        <v>26</v>
      </c>
      <c r="P2" s="54" t="s">
        <v>4</v>
      </c>
      <c r="Q2" s="52" t="s">
        <v>14</v>
      </c>
      <c r="R2" s="52" t="s">
        <v>15</v>
      </c>
      <c r="S2" s="52"/>
      <c r="T2" s="52"/>
      <c r="U2" s="52" t="s">
        <v>27</v>
      </c>
      <c r="V2" s="52" t="s">
        <v>9</v>
      </c>
      <c r="W2" s="55" t="s">
        <v>18</v>
      </c>
      <c r="X2" s="55" t="s">
        <v>17</v>
      </c>
      <c r="Y2" s="52" t="s">
        <v>10</v>
      </c>
      <c r="Z2" s="52" t="s">
        <v>20</v>
      </c>
      <c r="AA2" s="52" t="s">
        <v>21</v>
      </c>
      <c r="AB2" s="52" t="s">
        <v>22</v>
      </c>
      <c r="AC2" s="52" t="s">
        <v>23</v>
      </c>
      <c r="AD2" s="52" t="s">
        <v>16</v>
      </c>
      <c r="AE2" s="56" t="s">
        <v>11</v>
      </c>
      <c r="AF2" s="57" t="s">
        <v>29</v>
      </c>
      <c r="AG2" s="57" t="s">
        <v>28</v>
      </c>
      <c r="AH2" s="57" t="s">
        <v>212</v>
      </c>
    </row>
    <row r="3" spans="1:34" ht="17.25" thickBot="1" thickTop="1">
      <c r="A3" s="23">
        <v>1</v>
      </c>
      <c r="B3" s="13">
        <v>16924</v>
      </c>
      <c r="C3" s="14" t="s">
        <v>31</v>
      </c>
      <c r="D3" s="14">
        <v>5</v>
      </c>
      <c r="E3" s="14" t="s">
        <v>71</v>
      </c>
      <c r="F3" s="41">
        <v>1</v>
      </c>
      <c r="G3" s="42">
        <v>1</v>
      </c>
      <c r="H3" s="41">
        <v>0</v>
      </c>
      <c r="I3" s="42">
        <v>1</v>
      </c>
      <c r="J3" s="42">
        <v>1</v>
      </c>
      <c r="K3" s="42">
        <v>1</v>
      </c>
      <c r="L3" s="41">
        <v>1</v>
      </c>
      <c r="M3" s="41">
        <v>1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12"/>
      <c r="T3" s="12"/>
      <c r="U3" s="12">
        <v>12747.69</v>
      </c>
      <c r="V3" s="12"/>
      <c r="W3" s="12"/>
      <c r="X3" s="12"/>
      <c r="Y3" s="12">
        <f aca="true" t="shared" si="0" ref="Y3:Y20">((S3*50%+T3*85%+U3)/K3)+V3</f>
        <v>12747.69</v>
      </c>
      <c r="Z3" s="12">
        <f aca="true" t="shared" si="1" ref="Z3:Z20">IF(N3=1,Y3*30%,0)</f>
        <v>0</v>
      </c>
      <c r="AA3" s="12">
        <f aca="true" t="shared" si="2" ref="AA3:AA20">IF(J3=1,Y3*20%,0)</f>
        <v>2549.5380000000005</v>
      </c>
      <c r="AB3" s="12">
        <f aca="true" t="shared" si="3" ref="AB3:AB20">IF(Q3=1,Y3*10%,0)</f>
        <v>0</v>
      </c>
      <c r="AC3" s="12">
        <f aca="true" t="shared" si="4" ref="AC3:AC20">IF(R3=1,Y3*30%,0)</f>
        <v>0</v>
      </c>
      <c r="AD3" s="12">
        <f aca="true" t="shared" si="5" ref="AD3:AD20">IF(H3=1,Y3*30%,0)</f>
        <v>0</v>
      </c>
      <c r="AE3" s="12">
        <f aca="true" t="shared" si="6" ref="AE3:AE14">Y3-Z3-AA3-AB3-AC3-AD3</f>
        <v>10198.152</v>
      </c>
      <c r="AF3" s="73">
        <v>74</v>
      </c>
      <c r="AG3" s="27" t="s">
        <v>54</v>
      </c>
      <c r="AH3" s="27" t="s">
        <v>213</v>
      </c>
    </row>
    <row r="4" spans="1:34" ht="17.25" thickBot="1" thickTop="1">
      <c r="A4" s="23">
        <v>2</v>
      </c>
      <c r="B4" s="13">
        <v>16570</v>
      </c>
      <c r="C4" s="14" t="s">
        <v>31</v>
      </c>
      <c r="D4" s="14">
        <v>7</v>
      </c>
      <c r="E4" s="14" t="s">
        <v>101</v>
      </c>
      <c r="F4" s="42">
        <v>1</v>
      </c>
      <c r="G4" s="41">
        <v>1</v>
      </c>
      <c r="H4" s="41">
        <v>1</v>
      </c>
      <c r="I4" s="41">
        <v>1</v>
      </c>
      <c r="J4" s="42">
        <v>0</v>
      </c>
      <c r="K4" s="42">
        <v>3</v>
      </c>
      <c r="L4" s="41">
        <v>1</v>
      </c>
      <c r="M4" s="41">
        <v>1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20"/>
      <c r="T4" s="20"/>
      <c r="U4" s="20">
        <v>7530</v>
      </c>
      <c r="V4" s="20"/>
      <c r="W4" s="20"/>
      <c r="X4" s="20"/>
      <c r="Y4" s="12">
        <f t="shared" si="0"/>
        <v>2510</v>
      </c>
      <c r="Z4" s="12">
        <f t="shared" si="1"/>
        <v>0</v>
      </c>
      <c r="AA4" s="12">
        <f t="shared" si="2"/>
        <v>0</v>
      </c>
      <c r="AB4" s="12">
        <f t="shared" si="3"/>
        <v>0</v>
      </c>
      <c r="AC4" s="12">
        <f t="shared" si="4"/>
        <v>0</v>
      </c>
      <c r="AD4" s="12">
        <f t="shared" si="5"/>
        <v>753</v>
      </c>
      <c r="AE4" s="12">
        <f t="shared" si="6"/>
        <v>1757</v>
      </c>
      <c r="AF4" s="74">
        <v>17</v>
      </c>
      <c r="AG4" s="25" t="s">
        <v>102</v>
      </c>
      <c r="AH4" s="25" t="s">
        <v>214</v>
      </c>
    </row>
    <row r="5" spans="1:34" ht="17.25" thickBot="1" thickTop="1">
      <c r="A5" s="23">
        <v>3</v>
      </c>
      <c r="B5" s="13">
        <v>17780</v>
      </c>
      <c r="C5" s="14" t="s">
        <v>31</v>
      </c>
      <c r="D5" s="14">
        <v>3</v>
      </c>
      <c r="E5" s="14" t="s">
        <v>103</v>
      </c>
      <c r="F5" s="41">
        <v>1</v>
      </c>
      <c r="G5" s="41">
        <v>1</v>
      </c>
      <c r="H5" s="41">
        <v>0</v>
      </c>
      <c r="I5" s="41">
        <v>1</v>
      </c>
      <c r="J5" s="42">
        <v>0</v>
      </c>
      <c r="K5" s="42">
        <v>1</v>
      </c>
      <c r="L5" s="42">
        <v>1</v>
      </c>
      <c r="M5" s="41">
        <v>1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12"/>
      <c r="T5" s="12"/>
      <c r="U5" s="12">
        <v>3000</v>
      </c>
      <c r="V5" s="12"/>
      <c r="W5" s="12"/>
      <c r="X5" s="12"/>
      <c r="Y5" s="12">
        <f t="shared" si="0"/>
        <v>3000</v>
      </c>
      <c r="Z5" s="12">
        <f t="shared" si="1"/>
        <v>0</v>
      </c>
      <c r="AA5" s="12">
        <f t="shared" si="2"/>
        <v>0</v>
      </c>
      <c r="AB5" s="12">
        <f t="shared" si="3"/>
        <v>0</v>
      </c>
      <c r="AC5" s="12">
        <f t="shared" si="4"/>
        <v>0</v>
      </c>
      <c r="AD5" s="12">
        <f t="shared" si="5"/>
        <v>0</v>
      </c>
      <c r="AE5" s="12">
        <f t="shared" si="6"/>
        <v>3000</v>
      </c>
      <c r="AF5" s="74">
        <v>0</v>
      </c>
      <c r="AG5" s="28" t="s">
        <v>62</v>
      </c>
      <c r="AH5" s="25" t="s">
        <v>215</v>
      </c>
    </row>
    <row r="6" spans="1:34" ht="17.25" thickBot="1" thickTop="1">
      <c r="A6" s="23">
        <v>4</v>
      </c>
      <c r="B6" s="29">
        <v>14264</v>
      </c>
      <c r="C6" s="23" t="s">
        <v>31</v>
      </c>
      <c r="D6" s="23">
        <v>11</v>
      </c>
      <c r="E6" s="14" t="s">
        <v>106</v>
      </c>
      <c r="F6" s="42">
        <v>1</v>
      </c>
      <c r="G6" s="42">
        <v>1</v>
      </c>
      <c r="H6" s="42">
        <v>0</v>
      </c>
      <c r="I6" s="42">
        <v>1</v>
      </c>
      <c r="J6" s="42">
        <v>1</v>
      </c>
      <c r="K6" s="42">
        <v>1</v>
      </c>
      <c r="L6" s="42">
        <v>1</v>
      </c>
      <c r="M6" s="42">
        <v>1</v>
      </c>
      <c r="N6" s="42">
        <v>0</v>
      </c>
      <c r="O6" s="42">
        <v>1</v>
      </c>
      <c r="P6" s="42">
        <v>0</v>
      </c>
      <c r="Q6" s="42">
        <v>0</v>
      </c>
      <c r="R6" s="42">
        <v>0</v>
      </c>
      <c r="S6" s="12"/>
      <c r="T6" s="12"/>
      <c r="U6" s="12">
        <v>5123.22</v>
      </c>
      <c r="V6" s="12"/>
      <c r="W6" s="12"/>
      <c r="X6" s="12"/>
      <c r="Y6" s="12">
        <f t="shared" si="0"/>
        <v>5123.22</v>
      </c>
      <c r="Z6" s="12">
        <f t="shared" si="1"/>
        <v>0</v>
      </c>
      <c r="AA6" s="12">
        <f t="shared" si="2"/>
        <v>1024.644</v>
      </c>
      <c r="AB6" s="12">
        <f t="shared" si="3"/>
        <v>0</v>
      </c>
      <c r="AC6" s="12">
        <f t="shared" si="4"/>
        <v>0</v>
      </c>
      <c r="AD6" s="12">
        <f t="shared" si="5"/>
        <v>0</v>
      </c>
      <c r="AE6" s="12">
        <f t="shared" si="6"/>
        <v>4098.576</v>
      </c>
      <c r="AF6" s="74">
        <v>54</v>
      </c>
      <c r="AG6" s="28" t="s">
        <v>107</v>
      </c>
      <c r="AH6" s="28" t="s">
        <v>216</v>
      </c>
    </row>
    <row r="7" spans="1:34" ht="17.25" thickBot="1" thickTop="1">
      <c r="A7" s="23">
        <v>5</v>
      </c>
      <c r="B7" s="13">
        <v>17791</v>
      </c>
      <c r="C7" s="14" t="s">
        <v>31</v>
      </c>
      <c r="D7" s="14">
        <v>3</v>
      </c>
      <c r="E7" s="14" t="s">
        <v>108</v>
      </c>
      <c r="F7" s="41">
        <v>1</v>
      </c>
      <c r="G7" s="41">
        <v>1</v>
      </c>
      <c r="H7" s="42">
        <v>0</v>
      </c>
      <c r="I7" s="41">
        <v>1</v>
      </c>
      <c r="J7" s="42">
        <v>0</v>
      </c>
      <c r="K7" s="42">
        <v>3</v>
      </c>
      <c r="L7" s="42">
        <v>1</v>
      </c>
      <c r="M7" s="41">
        <v>1</v>
      </c>
      <c r="N7" s="41">
        <v>0</v>
      </c>
      <c r="O7" s="41">
        <v>0</v>
      </c>
      <c r="P7" s="41">
        <v>1</v>
      </c>
      <c r="Q7" s="41">
        <v>0</v>
      </c>
      <c r="R7" s="41">
        <v>1</v>
      </c>
      <c r="S7" s="12"/>
      <c r="T7" s="12"/>
      <c r="U7" s="12">
        <v>16569.02</v>
      </c>
      <c r="V7" s="12"/>
      <c r="W7" s="12"/>
      <c r="X7" s="12"/>
      <c r="Y7" s="12">
        <f t="shared" si="0"/>
        <v>5523.006666666667</v>
      </c>
      <c r="Z7" s="12">
        <f t="shared" si="1"/>
        <v>0</v>
      </c>
      <c r="AA7" s="12">
        <f t="shared" si="2"/>
        <v>0</v>
      </c>
      <c r="AB7" s="12">
        <f t="shared" si="3"/>
        <v>0</v>
      </c>
      <c r="AC7" s="12">
        <f t="shared" si="4"/>
        <v>1656.902</v>
      </c>
      <c r="AD7" s="12">
        <f t="shared" si="5"/>
        <v>0</v>
      </c>
      <c r="AE7" s="12">
        <f t="shared" si="6"/>
        <v>3866.104666666667</v>
      </c>
      <c r="AF7" s="73">
        <v>15</v>
      </c>
      <c r="AG7" s="27" t="s">
        <v>109</v>
      </c>
      <c r="AH7" s="25" t="s">
        <v>217</v>
      </c>
    </row>
    <row r="8" spans="1:34" ht="17.25" thickBot="1" thickTop="1">
      <c r="A8" s="23">
        <v>6</v>
      </c>
      <c r="B8" s="13">
        <v>14545</v>
      </c>
      <c r="C8" s="14" t="s">
        <v>31</v>
      </c>
      <c r="D8" s="14">
        <v>11</v>
      </c>
      <c r="E8" s="14" t="s">
        <v>114</v>
      </c>
      <c r="F8" s="42">
        <v>1</v>
      </c>
      <c r="G8" s="41">
        <v>1</v>
      </c>
      <c r="H8" s="41">
        <v>0</v>
      </c>
      <c r="I8" s="41">
        <v>1</v>
      </c>
      <c r="J8" s="42">
        <v>0</v>
      </c>
      <c r="K8" s="42">
        <v>3</v>
      </c>
      <c r="L8" s="41">
        <v>1</v>
      </c>
      <c r="M8" s="41">
        <v>1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20"/>
      <c r="T8" s="20"/>
      <c r="U8" s="20">
        <v>23702.58</v>
      </c>
      <c r="V8" s="20"/>
      <c r="W8" s="20"/>
      <c r="X8" s="20"/>
      <c r="Y8" s="12">
        <f t="shared" si="0"/>
        <v>7900.860000000001</v>
      </c>
      <c r="Z8" s="12">
        <f t="shared" si="1"/>
        <v>0</v>
      </c>
      <c r="AA8" s="12">
        <f t="shared" si="2"/>
        <v>0</v>
      </c>
      <c r="AB8" s="12">
        <f t="shared" si="3"/>
        <v>0</v>
      </c>
      <c r="AC8" s="12">
        <f t="shared" si="4"/>
        <v>0</v>
      </c>
      <c r="AD8" s="12">
        <f t="shared" si="5"/>
        <v>0</v>
      </c>
      <c r="AE8" s="12">
        <f t="shared" si="6"/>
        <v>7900.860000000001</v>
      </c>
      <c r="AF8" s="73">
        <v>100</v>
      </c>
      <c r="AG8" s="27" t="s">
        <v>102</v>
      </c>
      <c r="AH8" s="28" t="s">
        <v>216</v>
      </c>
    </row>
    <row r="9" spans="1:34" ht="17.25" thickBot="1" thickTop="1">
      <c r="A9" s="23">
        <v>7</v>
      </c>
      <c r="B9" s="13">
        <v>17719</v>
      </c>
      <c r="C9" s="14" t="s">
        <v>31</v>
      </c>
      <c r="D9" s="14">
        <v>3</v>
      </c>
      <c r="E9" s="14" t="s">
        <v>123</v>
      </c>
      <c r="F9" s="42">
        <v>1</v>
      </c>
      <c r="G9" s="41">
        <v>1</v>
      </c>
      <c r="H9" s="41">
        <v>0</v>
      </c>
      <c r="I9" s="41">
        <v>1</v>
      </c>
      <c r="J9" s="42">
        <v>0</v>
      </c>
      <c r="K9" s="42">
        <v>4</v>
      </c>
      <c r="L9" s="41">
        <v>1</v>
      </c>
      <c r="M9" s="41">
        <v>1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20"/>
      <c r="T9" s="20"/>
      <c r="U9" s="20">
        <v>15715</v>
      </c>
      <c r="V9" s="20"/>
      <c r="W9" s="20"/>
      <c r="X9" s="20"/>
      <c r="Y9" s="12">
        <f t="shared" si="0"/>
        <v>3928.75</v>
      </c>
      <c r="Z9" s="12">
        <f t="shared" si="1"/>
        <v>0</v>
      </c>
      <c r="AA9" s="12">
        <f t="shared" si="2"/>
        <v>0</v>
      </c>
      <c r="AB9" s="12">
        <f t="shared" si="3"/>
        <v>0</v>
      </c>
      <c r="AC9" s="12">
        <f t="shared" si="4"/>
        <v>0</v>
      </c>
      <c r="AD9" s="12">
        <f t="shared" si="5"/>
        <v>0</v>
      </c>
      <c r="AE9" s="12">
        <f t="shared" si="6"/>
        <v>3928.75</v>
      </c>
      <c r="AF9" s="74">
        <v>15</v>
      </c>
      <c r="AG9" s="28" t="s">
        <v>124</v>
      </c>
      <c r="AH9" s="25" t="s">
        <v>217</v>
      </c>
    </row>
    <row r="10" spans="1:34" ht="17.25" thickBot="1" thickTop="1">
      <c r="A10" s="23">
        <v>8</v>
      </c>
      <c r="B10" s="13">
        <v>13085</v>
      </c>
      <c r="C10" s="14" t="s">
        <v>31</v>
      </c>
      <c r="D10" s="14">
        <v>11</v>
      </c>
      <c r="E10" s="14" t="s">
        <v>138</v>
      </c>
      <c r="F10" s="41">
        <v>1</v>
      </c>
      <c r="G10" s="41">
        <v>1</v>
      </c>
      <c r="H10" s="41">
        <v>0</v>
      </c>
      <c r="I10" s="41">
        <v>1</v>
      </c>
      <c r="J10" s="42">
        <v>0</v>
      </c>
      <c r="K10" s="42">
        <v>4</v>
      </c>
      <c r="L10" s="42">
        <v>1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12"/>
      <c r="T10" s="12"/>
      <c r="U10" s="12">
        <v>10286.44</v>
      </c>
      <c r="V10" s="12"/>
      <c r="W10" s="12"/>
      <c r="X10" s="12"/>
      <c r="Y10" s="12">
        <f t="shared" si="0"/>
        <v>2571.61</v>
      </c>
      <c r="Z10" s="12">
        <f t="shared" si="1"/>
        <v>0</v>
      </c>
      <c r="AA10" s="12">
        <f t="shared" si="2"/>
        <v>0</v>
      </c>
      <c r="AB10" s="12">
        <f t="shared" si="3"/>
        <v>0</v>
      </c>
      <c r="AC10" s="12">
        <f t="shared" si="4"/>
        <v>0</v>
      </c>
      <c r="AD10" s="12">
        <f t="shared" si="5"/>
        <v>0</v>
      </c>
      <c r="AE10" s="12">
        <f t="shared" si="6"/>
        <v>2571.61</v>
      </c>
      <c r="AF10" s="74">
        <v>45</v>
      </c>
      <c r="AG10" s="25" t="s">
        <v>139</v>
      </c>
      <c r="AH10" s="28" t="s">
        <v>216</v>
      </c>
    </row>
    <row r="11" spans="1:34" ht="17.25" thickBot="1" thickTop="1">
      <c r="A11" s="23">
        <v>9</v>
      </c>
      <c r="B11" s="23">
        <v>2300</v>
      </c>
      <c r="C11" s="23" t="s">
        <v>153</v>
      </c>
      <c r="D11" s="23">
        <v>7</v>
      </c>
      <c r="E11" s="23" t="s">
        <v>156</v>
      </c>
      <c r="F11" s="42">
        <v>1</v>
      </c>
      <c r="G11" s="42">
        <v>1</v>
      </c>
      <c r="H11" s="42">
        <v>0</v>
      </c>
      <c r="I11" s="42">
        <v>1</v>
      </c>
      <c r="J11" s="42">
        <v>0</v>
      </c>
      <c r="K11" s="42">
        <v>1</v>
      </c>
      <c r="L11" s="42">
        <v>1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12"/>
      <c r="T11" s="12"/>
      <c r="U11" s="12">
        <v>0</v>
      </c>
      <c r="V11" s="12"/>
      <c r="W11" s="12"/>
      <c r="X11" s="12"/>
      <c r="Y11" s="12">
        <f t="shared" si="0"/>
        <v>0</v>
      </c>
      <c r="Z11" s="12">
        <f t="shared" si="1"/>
        <v>0</v>
      </c>
      <c r="AA11" s="12">
        <f t="shared" si="2"/>
        <v>0</v>
      </c>
      <c r="AB11" s="12">
        <f t="shared" si="3"/>
        <v>0</v>
      </c>
      <c r="AC11" s="12">
        <f t="shared" si="4"/>
        <v>0</v>
      </c>
      <c r="AD11" s="12">
        <f t="shared" si="5"/>
        <v>0</v>
      </c>
      <c r="AE11" s="12">
        <f t="shared" si="6"/>
        <v>0</v>
      </c>
      <c r="AF11" s="74">
        <v>52</v>
      </c>
      <c r="AG11" s="28" t="s">
        <v>157</v>
      </c>
      <c r="AH11" s="27" t="s">
        <v>218</v>
      </c>
    </row>
    <row r="12" spans="1:34" ht="17.25" thickBot="1" thickTop="1">
      <c r="A12" s="23">
        <v>10</v>
      </c>
      <c r="B12" s="58">
        <v>15489</v>
      </c>
      <c r="C12" s="58" t="s">
        <v>158</v>
      </c>
      <c r="D12" s="58">
        <v>5</v>
      </c>
      <c r="E12" s="58" t="s">
        <v>159</v>
      </c>
      <c r="F12" s="66">
        <v>1</v>
      </c>
      <c r="G12" s="66">
        <v>1</v>
      </c>
      <c r="H12" s="66">
        <v>1</v>
      </c>
      <c r="I12" s="66">
        <v>1</v>
      </c>
      <c r="J12" s="67">
        <v>0</v>
      </c>
      <c r="K12" s="67">
        <v>2</v>
      </c>
      <c r="L12" s="67">
        <v>1</v>
      </c>
      <c r="M12" s="66">
        <v>1</v>
      </c>
      <c r="N12" s="66">
        <v>0</v>
      </c>
      <c r="O12" s="66">
        <v>0</v>
      </c>
      <c r="P12" s="66">
        <v>0</v>
      </c>
      <c r="Q12" s="66">
        <v>1</v>
      </c>
      <c r="R12" s="66">
        <v>0</v>
      </c>
      <c r="S12" s="59"/>
      <c r="T12" s="59"/>
      <c r="U12" s="59">
        <v>2840</v>
      </c>
      <c r="V12" s="59"/>
      <c r="W12" s="59"/>
      <c r="X12" s="59"/>
      <c r="Y12" s="59">
        <f t="shared" si="0"/>
        <v>1420</v>
      </c>
      <c r="Z12" s="59">
        <f t="shared" si="1"/>
        <v>0</v>
      </c>
      <c r="AA12" s="59">
        <f t="shared" si="2"/>
        <v>0</v>
      </c>
      <c r="AB12" s="59">
        <f t="shared" si="3"/>
        <v>142</v>
      </c>
      <c r="AC12" s="59">
        <f t="shared" si="4"/>
        <v>0</v>
      </c>
      <c r="AD12" s="59">
        <f t="shared" si="5"/>
        <v>426</v>
      </c>
      <c r="AE12" s="59">
        <f t="shared" si="6"/>
        <v>852</v>
      </c>
      <c r="AF12" s="71">
        <v>4.5</v>
      </c>
      <c r="AG12" s="60" t="s">
        <v>48</v>
      </c>
      <c r="AH12" s="25" t="s">
        <v>219</v>
      </c>
    </row>
    <row r="13" spans="1:34" ht="17.25" thickBot="1" thickTop="1">
      <c r="A13" s="23">
        <v>11</v>
      </c>
      <c r="B13" s="58">
        <v>15460</v>
      </c>
      <c r="C13" s="58" t="s">
        <v>160</v>
      </c>
      <c r="D13" s="58">
        <v>5</v>
      </c>
      <c r="E13" s="58" t="s">
        <v>161</v>
      </c>
      <c r="F13" s="68">
        <v>1</v>
      </c>
      <c r="G13" s="69">
        <v>1</v>
      </c>
      <c r="H13" s="69">
        <v>0</v>
      </c>
      <c r="I13" s="69">
        <v>1</v>
      </c>
      <c r="J13" s="68">
        <v>0</v>
      </c>
      <c r="K13" s="68">
        <v>5</v>
      </c>
      <c r="L13" s="69">
        <v>1</v>
      </c>
      <c r="M13" s="69">
        <v>1</v>
      </c>
      <c r="N13" s="69">
        <v>1</v>
      </c>
      <c r="O13" s="69">
        <v>0</v>
      </c>
      <c r="P13" s="69">
        <v>1</v>
      </c>
      <c r="Q13" s="69">
        <v>0</v>
      </c>
      <c r="R13" s="69">
        <v>1</v>
      </c>
      <c r="S13" s="61"/>
      <c r="T13" s="61"/>
      <c r="U13" s="61">
        <f>11550.76+4167.08</f>
        <v>15717.84</v>
      </c>
      <c r="V13" s="61"/>
      <c r="W13" s="61"/>
      <c r="X13" s="61"/>
      <c r="Y13" s="62">
        <f t="shared" si="0"/>
        <v>3143.568</v>
      </c>
      <c r="Z13" s="62">
        <f t="shared" si="1"/>
        <v>943.0704000000001</v>
      </c>
      <c r="AA13" s="62">
        <f t="shared" si="2"/>
        <v>0</v>
      </c>
      <c r="AB13" s="62">
        <f t="shared" si="3"/>
        <v>0</v>
      </c>
      <c r="AC13" s="62">
        <f t="shared" si="4"/>
        <v>943.0704000000001</v>
      </c>
      <c r="AD13" s="62">
        <f t="shared" si="5"/>
        <v>0</v>
      </c>
      <c r="AE13" s="62">
        <f t="shared" si="6"/>
        <v>1257.4272</v>
      </c>
      <c r="AF13" s="72">
        <v>11</v>
      </c>
      <c r="AG13" s="63" t="s">
        <v>162</v>
      </c>
      <c r="AH13" s="25" t="s">
        <v>220</v>
      </c>
    </row>
    <row r="14" spans="1:34" ht="17.25" thickBot="1" thickTop="1">
      <c r="A14" s="23">
        <v>12</v>
      </c>
      <c r="B14" s="64">
        <v>15034</v>
      </c>
      <c r="C14" s="64" t="s">
        <v>158</v>
      </c>
      <c r="D14" s="64">
        <v>9</v>
      </c>
      <c r="E14" s="64" t="s">
        <v>164</v>
      </c>
      <c r="F14" s="67">
        <v>1</v>
      </c>
      <c r="G14" s="67">
        <v>1</v>
      </c>
      <c r="H14" s="67">
        <v>1</v>
      </c>
      <c r="I14" s="67">
        <v>1</v>
      </c>
      <c r="J14" s="67">
        <v>0</v>
      </c>
      <c r="K14" s="67">
        <v>4</v>
      </c>
      <c r="L14" s="67">
        <v>1</v>
      </c>
      <c r="M14" s="67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59"/>
      <c r="T14" s="59"/>
      <c r="U14" s="59">
        <f>4518.69+5198.05</f>
        <v>9716.74</v>
      </c>
      <c r="V14" s="59"/>
      <c r="W14" s="59"/>
      <c r="X14" s="59"/>
      <c r="Y14" s="59">
        <f t="shared" si="0"/>
        <v>2429.185</v>
      </c>
      <c r="Z14" s="59">
        <f t="shared" si="1"/>
        <v>0</v>
      </c>
      <c r="AA14" s="59">
        <f t="shared" si="2"/>
        <v>0</v>
      </c>
      <c r="AB14" s="59">
        <f t="shared" si="3"/>
        <v>0</v>
      </c>
      <c r="AC14" s="59">
        <f t="shared" si="4"/>
        <v>0</v>
      </c>
      <c r="AD14" s="59">
        <f t="shared" si="5"/>
        <v>728.7555</v>
      </c>
      <c r="AE14" s="59">
        <f t="shared" si="6"/>
        <v>1700.4295</v>
      </c>
      <c r="AF14" s="71">
        <v>0</v>
      </c>
      <c r="AG14" s="60" t="s">
        <v>62</v>
      </c>
      <c r="AH14" s="25" t="s">
        <v>215</v>
      </c>
    </row>
    <row r="15" spans="1:34" ht="17.25" thickBot="1" thickTop="1">
      <c r="A15" s="23">
        <v>13</v>
      </c>
      <c r="B15" s="58">
        <v>15580</v>
      </c>
      <c r="C15" s="58" t="s">
        <v>158</v>
      </c>
      <c r="D15" s="58">
        <v>3</v>
      </c>
      <c r="E15" s="58" t="s">
        <v>166</v>
      </c>
      <c r="F15" s="67">
        <v>1</v>
      </c>
      <c r="G15" s="66">
        <v>1</v>
      </c>
      <c r="H15" s="66">
        <v>1</v>
      </c>
      <c r="I15" s="66">
        <v>1</v>
      </c>
      <c r="J15" s="67">
        <v>0</v>
      </c>
      <c r="K15" s="67">
        <v>4</v>
      </c>
      <c r="L15" s="66">
        <v>1</v>
      </c>
      <c r="M15" s="66">
        <v>1</v>
      </c>
      <c r="N15" s="66">
        <v>1</v>
      </c>
      <c r="O15" s="66">
        <v>0</v>
      </c>
      <c r="P15" s="66">
        <v>0</v>
      </c>
      <c r="Q15" s="66">
        <v>0</v>
      </c>
      <c r="R15" s="66">
        <v>1</v>
      </c>
      <c r="S15" s="65"/>
      <c r="T15" s="65"/>
      <c r="U15" s="65">
        <f>9009.52+15340.82</f>
        <v>24350.34</v>
      </c>
      <c r="V15" s="65"/>
      <c r="W15" s="65"/>
      <c r="X15" s="65"/>
      <c r="Y15" s="59">
        <f t="shared" si="0"/>
        <v>6087.585</v>
      </c>
      <c r="Z15" s="59">
        <f t="shared" si="1"/>
        <v>1826.2755</v>
      </c>
      <c r="AA15" s="59">
        <f t="shared" si="2"/>
        <v>0</v>
      </c>
      <c r="AB15" s="59">
        <f t="shared" si="3"/>
        <v>0</v>
      </c>
      <c r="AC15" s="59">
        <f t="shared" si="4"/>
        <v>1826.2755</v>
      </c>
      <c r="AD15" s="59">
        <f t="shared" si="5"/>
        <v>1826.2755</v>
      </c>
      <c r="AE15" s="59">
        <v>1826.27</v>
      </c>
      <c r="AF15" s="71">
        <v>6</v>
      </c>
      <c r="AG15" s="60" t="s">
        <v>167</v>
      </c>
      <c r="AH15" s="25" t="s">
        <v>221</v>
      </c>
    </row>
    <row r="16" spans="1:34" ht="17.25" thickBot="1" thickTop="1">
      <c r="A16" s="23">
        <v>14</v>
      </c>
      <c r="B16" s="64">
        <v>15551</v>
      </c>
      <c r="C16" s="64" t="s">
        <v>158</v>
      </c>
      <c r="D16" s="64">
        <v>3</v>
      </c>
      <c r="E16" s="64" t="s">
        <v>181</v>
      </c>
      <c r="F16" s="67">
        <v>1</v>
      </c>
      <c r="G16" s="67">
        <v>1</v>
      </c>
      <c r="H16" s="67">
        <v>0</v>
      </c>
      <c r="I16" s="67">
        <v>1</v>
      </c>
      <c r="J16" s="67">
        <v>0</v>
      </c>
      <c r="K16" s="67">
        <v>4</v>
      </c>
      <c r="L16" s="67">
        <v>1</v>
      </c>
      <c r="M16" s="67">
        <v>1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59"/>
      <c r="T16" s="59"/>
      <c r="U16" s="59">
        <v>13939.17</v>
      </c>
      <c r="V16" s="59"/>
      <c r="W16" s="59"/>
      <c r="X16" s="59"/>
      <c r="Y16" s="59">
        <f t="shared" si="0"/>
        <v>3484.7925</v>
      </c>
      <c r="Z16" s="59">
        <f t="shared" si="1"/>
        <v>1045.43775</v>
      </c>
      <c r="AA16" s="59">
        <f t="shared" si="2"/>
        <v>0</v>
      </c>
      <c r="AB16" s="59">
        <f t="shared" si="3"/>
        <v>0</v>
      </c>
      <c r="AC16" s="59">
        <f t="shared" si="4"/>
        <v>0</v>
      </c>
      <c r="AD16" s="59">
        <f t="shared" si="5"/>
        <v>0</v>
      </c>
      <c r="AE16" s="59">
        <f>Y16-Z16-AA16-AB16-AC16-AD16</f>
        <v>2439.35475</v>
      </c>
      <c r="AF16" s="71">
        <v>12</v>
      </c>
      <c r="AG16" s="60" t="s">
        <v>102</v>
      </c>
      <c r="AH16" s="25" t="s">
        <v>222</v>
      </c>
    </row>
    <row r="17" spans="1:34" ht="17.25" thickBot="1" thickTop="1">
      <c r="A17" s="23">
        <v>15</v>
      </c>
      <c r="B17" s="64" t="s">
        <v>189</v>
      </c>
      <c r="C17" s="64" t="s">
        <v>158</v>
      </c>
      <c r="D17" s="64">
        <v>11</v>
      </c>
      <c r="E17" s="64" t="s">
        <v>190</v>
      </c>
      <c r="F17" s="70">
        <v>1</v>
      </c>
      <c r="G17" s="70">
        <v>1</v>
      </c>
      <c r="H17" s="70">
        <v>0</v>
      </c>
      <c r="I17" s="70">
        <v>1</v>
      </c>
      <c r="J17" s="70">
        <v>0</v>
      </c>
      <c r="K17" s="70">
        <v>3</v>
      </c>
      <c r="L17" s="70">
        <v>1</v>
      </c>
      <c r="M17" s="70">
        <v>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59"/>
      <c r="T17" s="59"/>
      <c r="U17" s="59">
        <f>8922.74+2500</f>
        <v>11422.74</v>
      </c>
      <c r="V17" s="59"/>
      <c r="W17" s="59"/>
      <c r="X17" s="59"/>
      <c r="Y17" s="59">
        <f t="shared" si="0"/>
        <v>3807.58</v>
      </c>
      <c r="Z17" s="59">
        <f t="shared" si="1"/>
        <v>0</v>
      </c>
      <c r="AA17" s="59">
        <f t="shared" si="2"/>
        <v>0</v>
      </c>
      <c r="AB17" s="59">
        <f t="shared" si="3"/>
        <v>0</v>
      </c>
      <c r="AC17" s="59">
        <f t="shared" si="4"/>
        <v>0</v>
      </c>
      <c r="AD17" s="59">
        <f t="shared" si="5"/>
        <v>0</v>
      </c>
      <c r="AE17" s="59">
        <f>Y17-Z17-AA17-AB17-AC17-AD17</f>
        <v>3807.58</v>
      </c>
      <c r="AF17" s="71">
        <v>6</v>
      </c>
      <c r="AG17" s="60" t="s">
        <v>94</v>
      </c>
      <c r="AH17" s="28" t="s">
        <v>216</v>
      </c>
    </row>
    <row r="18" spans="1:34" ht="17.25" thickBot="1" thickTop="1">
      <c r="A18" s="23">
        <v>16</v>
      </c>
      <c r="B18" s="64">
        <v>15431</v>
      </c>
      <c r="C18" s="64" t="s">
        <v>158</v>
      </c>
      <c r="D18" s="64">
        <v>5</v>
      </c>
      <c r="E18" s="64" t="s">
        <v>192</v>
      </c>
      <c r="F18" s="67">
        <v>1</v>
      </c>
      <c r="G18" s="67">
        <v>1</v>
      </c>
      <c r="H18" s="67">
        <v>1</v>
      </c>
      <c r="I18" s="67">
        <v>1</v>
      </c>
      <c r="J18" s="67">
        <v>0</v>
      </c>
      <c r="K18" s="67">
        <v>3</v>
      </c>
      <c r="L18" s="67">
        <v>1</v>
      </c>
      <c r="M18" s="67">
        <v>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59"/>
      <c r="T18" s="59"/>
      <c r="U18" s="59">
        <f>9827.5+7527.5</f>
        <v>17355</v>
      </c>
      <c r="V18" s="59"/>
      <c r="W18" s="59"/>
      <c r="X18" s="59"/>
      <c r="Y18" s="59">
        <f t="shared" si="0"/>
        <v>5785</v>
      </c>
      <c r="Z18" s="59">
        <f t="shared" si="1"/>
        <v>0</v>
      </c>
      <c r="AA18" s="59">
        <f t="shared" si="2"/>
        <v>0</v>
      </c>
      <c r="AB18" s="59">
        <f t="shared" si="3"/>
        <v>0</v>
      </c>
      <c r="AC18" s="59">
        <f t="shared" si="4"/>
        <v>0</v>
      </c>
      <c r="AD18" s="59">
        <f t="shared" si="5"/>
        <v>1735.5</v>
      </c>
      <c r="AE18" s="59">
        <f>Y18-Z18-AA18-AB18-AC18-AD18</f>
        <v>4049.5</v>
      </c>
      <c r="AF18" s="71">
        <v>14.5</v>
      </c>
      <c r="AG18" s="60" t="s">
        <v>62</v>
      </c>
      <c r="AH18" s="25" t="s">
        <v>223</v>
      </c>
    </row>
    <row r="19" spans="1:34" ht="17.25" thickBot="1" thickTop="1">
      <c r="A19" s="23">
        <v>17</v>
      </c>
      <c r="B19" s="58">
        <v>15409</v>
      </c>
      <c r="C19" s="58" t="s">
        <v>158</v>
      </c>
      <c r="D19" s="58">
        <v>9</v>
      </c>
      <c r="E19" s="58" t="s">
        <v>195</v>
      </c>
      <c r="F19" s="66">
        <v>1</v>
      </c>
      <c r="G19" s="66">
        <v>1</v>
      </c>
      <c r="H19" s="67">
        <v>0</v>
      </c>
      <c r="I19" s="66">
        <v>1</v>
      </c>
      <c r="J19" s="67">
        <v>0</v>
      </c>
      <c r="K19" s="67">
        <v>3</v>
      </c>
      <c r="L19" s="67">
        <v>1</v>
      </c>
      <c r="M19" s="66">
        <v>1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59"/>
      <c r="T19" s="59"/>
      <c r="U19" s="59">
        <f>13870.82+0.52</f>
        <v>13871.34</v>
      </c>
      <c r="V19" s="59"/>
      <c r="W19" s="59"/>
      <c r="X19" s="59"/>
      <c r="Y19" s="59">
        <f t="shared" si="0"/>
        <v>4623.78</v>
      </c>
      <c r="Z19" s="59">
        <f t="shared" si="1"/>
        <v>0</v>
      </c>
      <c r="AA19" s="59">
        <f t="shared" si="2"/>
        <v>0</v>
      </c>
      <c r="AB19" s="59">
        <f t="shared" si="3"/>
        <v>0</v>
      </c>
      <c r="AC19" s="59">
        <f t="shared" si="4"/>
        <v>0</v>
      </c>
      <c r="AD19" s="59">
        <f t="shared" si="5"/>
        <v>0</v>
      </c>
      <c r="AE19" s="59">
        <f>Y19-Z19-AA19-AB19-AC19-AD19</f>
        <v>4623.78</v>
      </c>
      <c r="AF19" s="71">
        <v>0</v>
      </c>
      <c r="AG19" s="60" t="s">
        <v>33</v>
      </c>
      <c r="AH19" s="25" t="s">
        <v>215</v>
      </c>
    </row>
    <row r="20" spans="1:34" ht="17.25" thickBot="1" thickTop="1">
      <c r="A20" s="23">
        <v>18</v>
      </c>
      <c r="B20" s="14">
        <v>14418</v>
      </c>
      <c r="C20" s="14" t="s">
        <v>160</v>
      </c>
      <c r="D20" s="14">
        <v>5</v>
      </c>
      <c r="E20" s="14" t="s">
        <v>196</v>
      </c>
      <c r="F20" s="42">
        <v>1</v>
      </c>
      <c r="G20" s="41">
        <v>1</v>
      </c>
      <c r="H20" s="41">
        <v>0</v>
      </c>
      <c r="I20" s="41">
        <v>1</v>
      </c>
      <c r="J20" s="42">
        <v>0</v>
      </c>
      <c r="K20" s="42">
        <v>1</v>
      </c>
      <c r="L20" s="41">
        <v>1</v>
      </c>
      <c r="M20" s="41">
        <v>1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20"/>
      <c r="T20" s="20"/>
      <c r="U20" s="20">
        <v>4813.83</v>
      </c>
      <c r="V20" s="20"/>
      <c r="W20" s="20"/>
      <c r="X20" s="20"/>
      <c r="Y20" s="12">
        <f t="shared" si="0"/>
        <v>4813.83</v>
      </c>
      <c r="Z20" s="12">
        <f t="shared" si="1"/>
        <v>0</v>
      </c>
      <c r="AA20" s="12">
        <f t="shared" si="2"/>
        <v>0</v>
      </c>
      <c r="AB20" s="12">
        <f t="shared" si="3"/>
        <v>0</v>
      </c>
      <c r="AC20" s="12">
        <f t="shared" si="4"/>
        <v>0</v>
      </c>
      <c r="AD20" s="12">
        <f t="shared" si="5"/>
        <v>0</v>
      </c>
      <c r="AE20" s="12">
        <f>Y20-Z20-AA20-AB20-AC20-AD20</f>
        <v>4813.83</v>
      </c>
      <c r="AF20" s="71">
        <v>64.5</v>
      </c>
      <c r="AG20" s="27" t="s">
        <v>62</v>
      </c>
      <c r="AH20" s="27" t="s">
        <v>224</v>
      </c>
    </row>
    <row r="21" ht="13.5" thickTop="1"/>
  </sheetData>
  <sheetProtection/>
  <autoFilter ref="A2:AH2"/>
  <mergeCells count="1">
    <mergeCell ref="A1:A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2013-07-23T08:25:36Z</cp:lastPrinted>
  <dcterms:created xsi:type="dcterms:W3CDTF">2007-10-03T16:28:55Z</dcterms:created>
  <dcterms:modified xsi:type="dcterms:W3CDTF">2017-12-15T11:01:45Z</dcterms:modified>
  <cp:category/>
  <cp:version/>
  <cp:contentType/>
  <cp:contentStatus/>
</cp:coreProperties>
</file>